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comendacione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1" hidden="1">'Recomendaciones'!$A$5:$T$105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$#,##0.00 &quot;MXN&quot;"/>
    <numFmt numFmtId="166" formatCode="0 &quot;días&quot;"/>
    <numFmt numFmtId="167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243447"/>
      <sz val="9"/>
    </font>
    <font>
      <name val="Aptos"/>
      <b val="1"/>
      <color rgb="00243447"/>
      <sz val="10"/>
    </font>
    <font>
      <name val="Aptos"/>
      <b val="1"/>
      <color rgb="00FFFFFF"/>
      <sz val="10"/>
    </font>
    <font>
      <name val="Aptos Display"/>
      <b val="1"/>
      <color rgb="000E7C86"/>
      <sz val="14"/>
    </font>
    <font>
      <name val="Aptos"/>
      <color rgb="00243447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BD3A24"/>
      </patternFill>
    </fill>
    <fill>
      <patternFill patternType="solid">
        <fgColor rgb="00FFF0AE"/>
      </patternFill>
    </fill>
    <fill>
      <patternFill patternType="solid">
        <fgColor rgb="000E7C86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center" vertical="center" wrapText="1"/>
    </xf>
    <xf numFmtId="166" fontId="6" fillId="4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wrapText="1"/>
    </xf>
    <xf numFmtId="166" fontId="6" fillId="5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166" fontId="6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'Resumen'!$A$22:$A$26</f>
            </numRef>
          </cat>
          <val>
            <numRef>
              <f>'Resumen'!$B$22:$B$26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20</row>
      <rowOff>0</rowOff>
    </from>
    <ext cx="4500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3" customWidth="1" min="3" max="3"/>
    <col width="30" customWidth="1" min="4" max="4"/>
    <col width="24" customWidth="1" min="5" max="5"/>
    <col width="3" customWidth="1" min="6" max="6"/>
    <col width="30" customWidth="1" min="7" max="7"/>
    <col width="24" customWidth="1" min="8" max="8"/>
  </cols>
  <sheetData>
    <row r="1" ht="28" customHeight="1">
      <c r="A1" s="1" t="inlineStr">
        <is>
          <t>Registro de recomendaciones de mantenimiento diferidas</t>
        </is>
      </c>
      <c r="B1" s="33" t="n"/>
      <c r="C1" s="33" t="n"/>
      <c r="D1" s="33" t="n"/>
      <c r="E1" s="33" t="n"/>
      <c r="F1" s="33" t="n"/>
      <c r="G1" s="33" t="n"/>
      <c r="H1" s="34" t="n"/>
    </row>
    <row r="2" ht="30" customHeight="1">
      <c r="A2" s="2" t="inlineStr">
        <is>
          <t>Control administrativo con datos demostrativos inequívocamente ficticios; no constituye diagnóstico ni garantía técnica, fiscal o normativa.</t>
        </is>
      </c>
    </row>
    <row r="3">
      <c r="A3" s="3" t="inlineStr">
        <is>
          <t>Fecha de corte</t>
        </is>
      </c>
      <c r="B3" s="4">
        <f>TODAY()</f>
        <v/>
      </c>
    </row>
    <row r="4">
      <c r="A4" s="5" t="inlineStr">
        <is>
          <t>Indicadores calculados desde Recomendaciones</t>
        </is>
      </c>
      <c r="B4" s="5" t="n"/>
      <c r="C4" s="5" t="n"/>
      <c r="D4" s="5" t="n"/>
      <c r="E4" s="5" t="n"/>
      <c r="F4" s="5" t="n"/>
      <c r="G4" s="5" t="n"/>
      <c r="H4" s="5" t="n"/>
    </row>
    <row r="5" ht="34" customHeight="1">
      <c r="A5" s="6" t="inlineStr">
        <is>
          <t>Recomendaciones registradas</t>
        </is>
      </c>
      <c r="B5" s="7">
        <f>COUNTIF(Recomendaciones!$A$6:$A$105,"&lt;&gt;")</f>
        <v/>
      </c>
      <c r="D5" s="6" t="inlineStr">
        <is>
          <t>Recomendaciones abiertas</t>
        </is>
      </c>
      <c r="E5" s="7">
        <f>COUNTIFS(Recomendaciones!$A$6:$A$105,"&lt;&gt;",Recomendaciones!$K$6:$K$105,"&lt;&gt;",Recomendaciones!$K$6:$K$105,"&lt;&gt;Atendida",Recomendaciones!$K$6:$K$105,"&lt;&gt;Descartada")</f>
        <v/>
      </c>
      <c r="G5" s="6" t="inlineStr">
        <is>
          <t>Importe pendiente</t>
        </is>
      </c>
      <c r="H5" s="8">
        <f>SUM(Recomendaciones!$S$6:$S$105)</f>
        <v/>
      </c>
    </row>
    <row r="6"/>
    <row r="7" ht="34" customHeight="1">
      <c r="A7" s="6" t="inlineStr">
        <is>
          <t>Seguimientos vencidos</t>
        </is>
      </c>
      <c r="B7" s="7">
        <f>COUNTIF(Recomendaciones!$R$6:$R$105,"Seguimiento vencido")</f>
        <v/>
      </c>
      <c r="D7" s="6" t="inlineStr">
        <is>
          <t>Seguimientos próximos</t>
        </is>
      </c>
      <c r="E7" s="7">
        <f>COUNTIF(Recomendaciones!$R$6:$R$105,"Seguimiento próximo")</f>
        <v/>
      </c>
      <c r="G7" s="6" t="inlineStr">
        <is>
          <t>Falta fecha de seguimiento</t>
        </is>
      </c>
      <c r="H7" s="7">
        <f>COUNTIF(Recomendaciones!$R$6:$R$105,"Falta fecha de seguimiento")</f>
        <v/>
      </c>
    </row>
    <row r="8"/>
    <row r="9" ht="34" customHeight="1">
      <c r="A9" s="6" t="inlineStr">
        <is>
          <t>Diferimiento adicional promedio</t>
        </is>
      </c>
      <c r="B9" s="9">
        <f>IFERROR(AVERAGEIF(Recomendaciones!$P$6:$P$105,"&gt;0",Recomendaciones!$P$6:$P$105),"")</f>
        <v/>
      </c>
      <c r="D9" s="6" t="inlineStr">
        <is>
          <t>Recomendaciones cerradas</t>
        </is>
      </c>
      <c r="E9" s="7">
        <f>COUNTIF(Recomendaciones!$K$6:$K$105,"Atendida")+COUNTIF(Recomendaciones!$K$6:$K$105,"Descartada")</f>
        <v/>
      </c>
      <c r="G9" s="6" t="inlineStr">
        <is>
          <t>Porcentaje de cierre</t>
        </is>
      </c>
      <c r="H9" s="10">
        <f>IFERROR(IF(B5=0,"",E9/B5),"")</f>
        <v/>
      </c>
    </row>
    <row r="10"/>
    <row r="11" ht="34" customHeight="1">
      <c r="A11" s="6" t="inlineStr">
        <is>
          <t>Seguimientos en horizonte</t>
        </is>
      </c>
      <c r="B11" s="7">
        <f>COUNTIFS(Recomendaciones!$A$6:$A$105,"&lt;&gt;",Recomendaciones!$J$6:$J$105,"&gt;="&amp;TODAY(),Recomendaciones!$J$6:$J$105,"&lt;="&amp;TODAY()+'Parámetros'!$B$6,Recomendaciones!$K$6:$K$105,"&lt;&gt;",Recomendaciones!$K$6:$K$105,"&lt;&gt;Atendida",Recomendaciones!$K$6:$K$105,"&lt;&gt;Descartada")</f>
        <v/>
      </c>
      <c r="D11" s="6" t="inlineStr">
        <is>
          <t>Importe en horizonte</t>
        </is>
      </c>
      <c r="E11" s="8">
        <f>SUMIFS(Recomendaciones!$S$6:$S$105,Recomendaciones!$J$6:$J$105,"&gt;="&amp;TODAY(),Recomendaciones!$J$6:$J$105,"&lt;="&amp;TODAY()+'Parámetros'!$B$6)</f>
        <v/>
      </c>
      <c r="G11" s="6" t="inlineStr">
        <is>
          <t>Revisar contacto</t>
        </is>
      </c>
      <c r="H11" s="7">
        <f>COUNTIF(Recomendaciones!$R$6:$R$105,"Revisar contacto")</f>
        <v/>
      </c>
    </row>
    <row r="12"/>
    <row r="13"/>
    <row r="14">
      <c r="A14" s="5" t="inlineStr">
        <is>
          <t>Advertencias comprobables y dato que debe revisarse</t>
        </is>
      </c>
      <c r="B14" s="5" t="n"/>
      <c r="C14" s="5" t="n"/>
      <c r="D14" s="5" t="n"/>
      <c r="E14" s="5" t="n"/>
      <c r="F14" s="5" t="n"/>
      <c r="G14" s="5" t="n"/>
      <c r="H14" s="5" t="n"/>
    </row>
    <row r="15" ht="40" customHeight="1">
      <c r="A15" s="11" t="inlineStr">
        <is>
          <t>Seguimiento vencido</t>
        </is>
      </c>
      <c r="B15" s="12" t="inlineStr">
        <is>
          <t>Revisar la fecha de seguimiento y documentar el siguiente contacto.</t>
        </is>
      </c>
    </row>
    <row r="16" ht="40" customHeight="1">
      <c r="A16" s="11" t="inlineStr">
        <is>
          <t>Falta fecha de seguimiento</t>
        </is>
      </c>
      <c r="B16" s="12" t="inlineStr">
        <is>
          <t>Capturar una fecha posterior o igual a la recomendación.</t>
        </is>
      </c>
    </row>
    <row r="17" ht="40" customHeight="1">
      <c r="A17" s="5" t="inlineStr">
        <is>
          <t>Revisar contacto</t>
        </is>
      </c>
      <c r="B17" s="12" t="inlineStr">
        <is>
          <t>Verificar la fecha del último contacto contra el umbral editable.</t>
        </is>
      </c>
    </row>
    <row r="18" ht="40" customHeight="1">
      <c r="A18" s="5" t="inlineStr">
        <is>
          <t>Seguimiento próximo</t>
        </is>
      </c>
      <c r="B18" s="12" t="inlineStr">
        <is>
          <t>Confirmar si se conserva o se actualiza la fecha programada.</t>
        </is>
      </c>
    </row>
    <row r="19"/>
    <row r="20">
      <c r="A20" s="5" t="inlineStr">
        <is>
          <t>Distribución de registros por estado</t>
        </is>
      </c>
      <c r="B20" s="5" t="n"/>
      <c r="C20" s="5" t="n"/>
      <c r="D20" s="5" t="n"/>
      <c r="E20" s="5" t="n"/>
      <c r="F20" s="5" t="n"/>
      <c r="G20" s="5" t="n"/>
      <c r="H20" s="5" t="n"/>
    </row>
    <row r="21">
      <c r="A21" s="13" t="inlineStr">
        <is>
          <t>Estado</t>
        </is>
      </c>
      <c r="B21" s="13" t="inlineStr">
        <is>
          <t>Registros</t>
        </is>
      </c>
    </row>
    <row r="22">
      <c r="A22" s="14" t="inlineStr">
        <is>
          <t>Pendiente</t>
        </is>
      </c>
      <c r="B22" s="14">
        <f>COUNTIF(Recomendaciones!$K$6:$K$105,A22)</f>
        <v/>
      </c>
    </row>
    <row r="23">
      <c r="A23" s="15" t="inlineStr">
        <is>
          <t>En seguimiento</t>
        </is>
      </c>
      <c r="B23" s="15">
        <f>COUNTIF(Recomendaciones!$K$6:$K$105,A23)</f>
        <v/>
      </c>
    </row>
    <row r="24">
      <c r="A24" s="14" t="inlineStr">
        <is>
          <t>Programada</t>
        </is>
      </c>
      <c r="B24" s="14">
        <f>COUNTIF(Recomendaciones!$K$6:$K$105,A24)</f>
        <v/>
      </c>
    </row>
    <row r="25">
      <c r="A25" s="15" t="inlineStr">
        <is>
          <t>Atendida</t>
        </is>
      </c>
      <c r="B25" s="15">
        <f>COUNTIF(Recomendaciones!$K$6:$K$105,A25)</f>
        <v/>
      </c>
    </row>
    <row r="26">
      <c r="A26" s="14" t="inlineStr">
        <is>
          <t>Descartada</t>
        </is>
      </c>
      <c r="B26" s="14">
        <f>COUNTIF(Recomendaciones!$K$6:$K$105,A26)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22" customWidth="1" min="3" max="3"/>
    <col width="25" customWidth="1" min="4" max="4"/>
    <col width="20" customWidth="1" min="5" max="5"/>
    <col width="38" customWidth="1" min="6" max="6"/>
    <col width="38" customWidth="1" min="7" max="7"/>
    <col width="22" customWidth="1" min="8" max="8"/>
    <col width="18" customWidth="1" min="9" max="9"/>
    <col width="16" customWidth="1" min="10" max="10"/>
    <col width="18" customWidth="1" min="11" max="11"/>
    <col width="16" customWidth="1" min="12" max="12"/>
    <col width="16" customWidth="1" min="13" max="13"/>
    <col width="17" customWidth="1" min="14" max="14"/>
    <col width="15" customWidth="1" min="15" max="15"/>
    <col width="18" customWidth="1" min="16" max="16"/>
    <col width="16" customWidth="1" min="17" max="17"/>
    <col width="27" customWidth="1" min="18" max="18"/>
    <col width="19" customWidth="1" min="19" max="19"/>
    <col width="35" customWidth="1" min="20" max="20"/>
  </cols>
  <sheetData>
    <row r="1" ht="28" customHeight="1">
      <c r="A1" s="1" t="inlineStr">
        <is>
          <t>Captura de recomendaciones de mantenimiento diferidas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3" t="n"/>
      <c r="S1" s="33" t="n"/>
      <c r="T1" s="34" t="n"/>
    </row>
    <row r="2" ht="30" customHeight="1">
      <c r="A2" s="2" t="inlineStr">
        <is>
          <t>Las celdas amarillas son editables. Los ejemplos, folios, personas y vehículos son ficticios y se incluyen únicamente para demostrar el flujo administrativo.</t>
        </is>
      </c>
    </row>
    <row r="3">
      <c r="A3" s="16" t="inlineStr">
        <is>
          <t>Capture la recomendación, el motivo del diferimiento y la fecha de seguimiento; las columnas N:S se calculan automáticamente.</t>
        </is>
      </c>
    </row>
    <row r="4"/>
    <row r="5" ht="48" customHeight="1">
      <c r="A5" s="5" t="inlineStr">
        <is>
          <t>Folio ficticio</t>
        </is>
      </c>
      <c r="B5" s="5" t="inlineStr">
        <is>
          <t>Fecha de recomendación</t>
        </is>
      </c>
      <c r="C5" s="5" t="inlineStr">
        <is>
          <t>Cliente ficticio</t>
        </is>
      </c>
      <c r="D5" s="5" t="inlineStr">
        <is>
          <t>Vehículo ficticio</t>
        </is>
      </c>
      <c r="E5" s="5" t="inlineStr">
        <is>
          <t>Categoría</t>
        </is>
      </c>
      <c r="F5" s="5" t="inlineStr">
        <is>
          <t>Recomendación</t>
        </is>
      </c>
      <c r="G5" s="5" t="inlineStr">
        <is>
          <t>Motivo del diferimiento</t>
        </is>
      </c>
      <c r="H5" s="5" t="inlineStr">
        <is>
          <t>Responsable ficticio</t>
        </is>
      </c>
      <c r="I5" s="5" t="inlineStr">
        <is>
          <t>Importe estimado MXN</t>
        </is>
      </c>
      <c r="J5" s="5" t="inlineStr">
        <is>
          <t>Fecha de seguimiento</t>
        </is>
      </c>
      <c r="K5" s="5" t="inlineStr">
        <is>
          <t>Estado</t>
        </is>
      </c>
      <c r="L5" s="5" t="inlineStr">
        <is>
          <t>Fecha de resolución</t>
        </is>
      </c>
      <c r="M5" s="5" t="inlineStr">
        <is>
          <t>Último contacto</t>
        </is>
      </c>
      <c r="N5" s="5" t="inlineStr">
        <is>
          <t>Plazo administrativo (días)</t>
        </is>
      </c>
      <c r="O5" s="5" t="inlineStr">
        <is>
          <t>Fecha sugerida</t>
        </is>
      </c>
      <c r="P5" s="5" t="inlineStr">
        <is>
          <t>Diferencia programada (días)</t>
        </is>
      </c>
      <c r="Q5" s="5" t="inlineStr">
        <is>
          <t>Días al seguimiento</t>
        </is>
      </c>
      <c r="R5" s="5" t="inlineStr">
        <is>
          <t>Alerta administrativa</t>
        </is>
      </c>
      <c r="S5" s="5" t="inlineStr">
        <is>
          <t>Importe pendiente MXN</t>
        </is>
      </c>
      <c r="T5" s="5" t="inlineStr">
        <is>
          <t>Observaciones</t>
        </is>
      </c>
    </row>
    <row r="6" ht="38" customHeight="1">
      <c r="A6" s="17" t="inlineStr">
        <is>
          <t>DIF-FICT-001</t>
        </is>
      </c>
      <c r="B6" s="18" t="n">
        <v>46256</v>
      </c>
      <c r="C6" s="19" t="inlineStr">
        <is>
          <t>Cliente Ficticio 01</t>
        </is>
      </c>
      <c r="D6" s="19" t="inlineStr">
        <is>
          <t>Vehículo Demo Ficticio A</t>
        </is>
      </c>
      <c r="E6" s="17" t="inlineStr">
        <is>
          <t>Frenos</t>
        </is>
      </c>
      <c r="F6" s="19" t="inlineStr">
        <is>
          <t>Programar servicio preventivo del sistema de frenos</t>
        </is>
      </c>
      <c r="G6" s="19" t="inlineStr">
        <is>
          <t>Cliente ficticio solicitó revisar presupuesto después</t>
        </is>
      </c>
      <c r="H6" s="17" t="inlineStr">
        <is>
          <t>Asesora Ficticia 01</t>
        </is>
      </c>
      <c r="I6" s="20" t="n">
        <v>2850</v>
      </c>
      <c r="J6" s="18" t="n">
        <v>46272</v>
      </c>
      <c r="K6" s="17" t="inlineStr">
        <is>
          <t>Pendiente</t>
        </is>
      </c>
      <c r="L6" s="18" t="n"/>
      <c r="M6" s="18" t="n">
        <v>46264</v>
      </c>
      <c r="N6" s="21">
        <f>IF(E6="","",IFERROR(VLOOKUP(E6,'Parámetros'!$D$4:$E$8,2,FALSE),""))</f>
        <v/>
      </c>
      <c r="O6" s="22">
        <f>IF(OR(B6="",N6=""),"",IFERROR(B6+N6,""))</f>
        <v/>
      </c>
      <c r="P6" s="21">
        <f>IF(OR(J6="",O6=""),"",IFERROR(J6-O6,""))</f>
        <v/>
      </c>
      <c r="Q6" s="21">
        <f>IF(OR(J6="",K6="",K6="Atendida",K6="Descartada"),"",IFERROR(J6-TODAY(),""))</f>
        <v/>
      </c>
      <c r="R6" s="14">
        <f>IFERROR(IF(OR(A6="",B6="",K6=""),"",IF(OR(K6="Atendida",K6="Descartada"),IF(L6="","Falta fecha de resolución","Sin alerta"),IF(J6="","Falta fecha de seguimiento",IF(J6&lt;TODAY(),"Seguimiento vencido",IF(J6&lt;=TODAY()+'Parámetros'!$B$4,"Seguimiento próximo",IF(OR(AND(M6="",TODAY()-B6&gt;='Parámetros'!$B$5),AND(M6&lt;&gt;"",TODAY()-M6&gt;='Parámetros'!$B$5)),"Revisar contacto","En plazo")))))),"Revisar fechas capturadas")</f>
        <v/>
      </c>
      <c r="S6" s="23">
        <f>IF(OR(I6="",K6=""),"",IF(OR(K6="Atendida",K6="Descartada"),"",IFERROR(I6*1,"")))</f>
        <v/>
      </c>
      <c r="T6" s="19" t="inlineStr">
        <is>
          <t>Ejemplo vencido para revisión administrativa.</t>
        </is>
      </c>
    </row>
    <row r="7" ht="38" customHeight="1">
      <c r="A7" s="17" t="inlineStr">
        <is>
          <t>DIF-FICT-002</t>
        </is>
      </c>
      <c r="B7" s="18" t="n">
        <v>46267</v>
      </c>
      <c r="C7" s="19" t="inlineStr">
        <is>
          <t>Cliente Ficticio 02</t>
        </is>
      </c>
      <c r="D7" s="19" t="inlineStr">
        <is>
          <t>Vehículo Demo Ficticio B</t>
        </is>
      </c>
      <c r="E7" s="17" t="inlineStr">
        <is>
          <t>Suspensión</t>
        </is>
      </c>
      <c r="F7" s="19" t="inlineStr">
        <is>
          <t>Cotizar reemplazo preventivo de bujes</t>
        </is>
      </c>
      <c r="G7" s="19" t="inlineStr">
        <is>
          <t>Cliente ficticio pidió comparar opciones</t>
        </is>
      </c>
      <c r="H7" s="17" t="inlineStr">
        <is>
          <t>Asesor Ficticio 02</t>
        </is>
      </c>
      <c r="I7" s="20" t="n">
        <v>4320.5</v>
      </c>
      <c r="J7" s="18" t="n">
        <v>46276</v>
      </c>
      <c r="K7" s="17" t="inlineStr">
        <is>
          <t>En seguimiento</t>
        </is>
      </c>
      <c r="L7" s="18" t="n"/>
      <c r="M7" s="18" t="n">
        <v>46273</v>
      </c>
      <c r="N7" s="24">
        <f>IF(E7="","",IFERROR(VLOOKUP(E7,'Parámetros'!$D$4:$E$8,2,FALSE),""))</f>
        <v/>
      </c>
      <c r="O7" s="25">
        <f>IF(OR(B7="",N7=""),"",IFERROR(B7+N7,""))</f>
        <v/>
      </c>
      <c r="P7" s="24">
        <f>IF(OR(J7="",O7=""),"",IFERROR(J7-O7,""))</f>
        <v/>
      </c>
      <c r="Q7" s="24">
        <f>IF(OR(J7="",K7="",K7="Atendida",K7="Descartada"),"",IFERROR(J7-TODAY(),""))</f>
        <v/>
      </c>
      <c r="R7" s="15">
        <f>IFERROR(IF(OR(A7="",B7="",K7=""),"",IF(OR(K7="Atendida",K7="Descartada"),IF(L7="","Falta fecha de resolución","Sin alerta"),IF(J7="","Falta fecha de seguimiento",IF(J7&lt;TODAY(),"Seguimiento vencido",IF(J7&lt;=TODAY()+'Parámetros'!$B$4,"Seguimiento próximo",IF(OR(AND(M7="",TODAY()-B7&gt;='Parámetros'!$B$5),AND(M7&lt;&gt;"",TODAY()-M7&gt;='Parámetros'!$B$5)),"Revisar contacto","En plazo")))))),"Revisar fechas capturadas")</f>
        <v/>
      </c>
      <c r="S7" s="26">
        <f>IF(OR(I7="",K7=""),"",IF(OR(K7="Atendida",K7="Descartada"),"",IFERROR(I7*1,"")))</f>
        <v/>
      </c>
      <c r="T7" s="19" t="inlineStr">
        <is>
          <t>Seguimiento cercano.</t>
        </is>
      </c>
    </row>
    <row r="8" ht="38" customHeight="1">
      <c r="A8" s="17" t="inlineStr">
        <is>
          <t>DIF-FICT-003</t>
        </is>
      </c>
      <c r="B8" s="18" t="n">
        <v>46244</v>
      </c>
      <c r="C8" s="19" t="inlineStr">
        <is>
          <t>Cliente Ficticio 03</t>
        </is>
      </c>
      <c r="D8" s="19" t="inlineStr">
        <is>
          <t>Vehículo Demo Ficticio C</t>
        </is>
      </c>
      <c r="E8" s="17" t="inlineStr">
        <is>
          <t>Fluidos</t>
        </is>
      </c>
      <c r="F8" s="19" t="inlineStr">
        <is>
          <t>Programar cambio preventivo de refrigerante</t>
        </is>
      </c>
      <c r="G8" s="19" t="inlineStr">
        <is>
          <t>Unidad ficticia no disponible esta semana</t>
        </is>
      </c>
      <c r="H8" s="17" t="inlineStr">
        <is>
          <t>Asesora Ficticia 03</t>
        </is>
      </c>
      <c r="I8" s="20" t="n">
        <v>1680</v>
      </c>
      <c r="J8" s="18" t="n">
        <v>46281</v>
      </c>
      <c r="K8" s="17" t="inlineStr">
        <is>
          <t>Programada</t>
        </is>
      </c>
      <c r="L8" s="18" t="n"/>
      <c r="M8" s="18" t="n">
        <v>46258</v>
      </c>
      <c r="N8" s="21">
        <f>IF(E8="","",IFERROR(VLOOKUP(E8,'Parámetros'!$D$4:$E$8,2,FALSE),""))</f>
        <v/>
      </c>
      <c r="O8" s="22">
        <f>IF(OR(B8="",N8=""),"",IFERROR(B8+N8,""))</f>
        <v/>
      </c>
      <c r="P8" s="21">
        <f>IF(OR(J8="",O8=""),"",IFERROR(J8-O8,""))</f>
        <v/>
      </c>
      <c r="Q8" s="21">
        <f>IF(OR(J8="",K8="",K8="Atendida",K8="Descartada"),"",IFERROR(J8-TODAY(),""))</f>
        <v/>
      </c>
      <c r="R8" s="14">
        <f>IFERROR(IF(OR(A8="",B8="",K8=""),"",IF(OR(K8="Atendida",K8="Descartada"),IF(L8="","Falta fecha de resolución","Sin alerta"),IF(J8="","Falta fecha de seguimiento",IF(J8&lt;TODAY(),"Seguimiento vencido",IF(J8&lt;=TODAY()+'Parámetros'!$B$4,"Seguimiento próximo",IF(OR(AND(M8="",TODAY()-B8&gt;='Parámetros'!$B$5),AND(M8&lt;&gt;"",TODAY()-M8&gt;='Parámetros'!$B$5)),"Revisar contacto","En plazo")))))),"Revisar fechas capturadas")</f>
        <v/>
      </c>
      <c r="S8" s="23">
        <f>IF(OR(I8="",K8=""),"",IF(OR(K8="Atendida",K8="Descartada"),"",IFERROR(I8*1,"")))</f>
        <v/>
      </c>
      <c r="T8" s="19" t="inlineStr">
        <is>
          <t>Revisar fecha del último contacto.</t>
        </is>
      </c>
    </row>
    <row r="9" ht="38" customHeight="1">
      <c r="A9" s="17" t="inlineStr">
        <is>
          <t>DIF-FICT-004</t>
        </is>
      </c>
      <c r="B9" s="18" t="n">
        <v>46270</v>
      </c>
      <c r="C9" s="19" t="inlineStr">
        <is>
          <t>Cliente Ficticio 04</t>
        </is>
      </c>
      <c r="D9" s="19" t="inlineStr">
        <is>
          <t>Vehículo Demo Ficticio D</t>
        </is>
      </c>
      <c r="E9" s="17" t="inlineStr">
        <is>
          <t>Sistema eléctrico</t>
        </is>
      </c>
      <c r="F9" s="19" t="inlineStr">
        <is>
          <t>Cotizar mantenimiento preventivo de terminales</t>
        </is>
      </c>
      <c r="G9" s="19" t="inlineStr">
        <is>
          <t>Cliente ficticio no definió fecha</t>
        </is>
      </c>
      <c r="H9" s="17" t="inlineStr">
        <is>
          <t>Asesor Ficticio 04</t>
        </is>
      </c>
      <c r="I9" s="20" t="n">
        <v>980</v>
      </c>
      <c r="J9" s="18" t="n"/>
      <c r="K9" s="17" t="inlineStr">
        <is>
          <t>Pendiente</t>
        </is>
      </c>
      <c r="L9" s="18" t="n"/>
      <c r="M9" s="18" t="n">
        <v>46270</v>
      </c>
      <c r="N9" s="24">
        <f>IF(E9="","",IFERROR(VLOOKUP(E9,'Parámetros'!$D$4:$E$8,2,FALSE),""))</f>
        <v/>
      </c>
      <c r="O9" s="25">
        <f>IF(OR(B9="",N9=""),"",IFERROR(B9+N9,""))</f>
        <v/>
      </c>
      <c r="P9" s="24">
        <f>IF(OR(J9="",O9=""),"",IFERROR(J9-O9,""))</f>
        <v/>
      </c>
      <c r="Q9" s="24">
        <f>IF(OR(J9="",K9="",K9="Atendida",K9="Descartada"),"",IFERROR(J9-TODAY(),""))</f>
        <v/>
      </c>
      <c r="R9" s="15">
        <f>IFERROR(IF(OR(A9="",B9="",K9=""),"",IF(OR(K9="Atendida",K9="Descartada"),IF(L9="","Falta fecha de resolución","Sin alerta"),IF(J9="","Falta fecha de seguimiento",IF(J9&lt;TODAY(),"Seguimiento vencido",IF(J9&lt;=TODAY()+'Parámetros'!$B$4,"Seguimiento próximo",IF(OR(AND(M9="",TODAY()-B9&gt;='Parámetros'!$B$5),AND(M9&lt;&gt;"",TODAY()-M9&gt;='Parámetros'!$B$5)),"Revisar contacto","En plazo")))))),"Revisar fechas capturadas")</f>
        <v/>
      </c>
      <c r="S9" s="26">
        <f>IF(OR(I9="",K9=""),"",IF(OR(K9="Atendida",K9="Descartada"),"",IFERROR(I9*1,"")))</f>
        <v/>
      </c>
      <c r="T9" s="19" t="inlineStr">
        <is>
          <t>Falta acordar seguimiento.</t>
        </is>
      </c>
    </row>
    <row r="10" ht="38" customHeight="1">
      <c r="A10" s="17" t="inlineStr">
        <is>
          <t>DIF-FICT-005</t>
        </is>
      </c>
      <c r="B10" s="18" t="n">
        <v>46229</v>
      </c>
      <c r="C10" s="19" t="inlineStr">
        <is>
          <t>Cliente Ficticio 05</t>
        </is>
      </c>
      <c r="D10" s="19" t="inlineStr">
        <is>
          <t>Vehículo Demo Ficticio E</t>
        </is>
      </c>
      <c r="E10" s="17" t="inlineStr">
        <is>
          <t>Neumáticos</t>
        </is>
      </c>
      <c r="F10" s="19" t="inlineStr">
        <is>
          <t>Programar rotación y revisión visual de neumáticos</t>
        </is>
      </c>
      <c r="G10" s="19" t="inlineStr">
        <is>
          <t>Cliente ficticio pospuso por agenda</t>
        </is>
      </c>
      <c r="H10" s="17" t="inlineStr">
        <is>
          <t>Asesora Ficticia 01</t>
        </is>
      </c>
      <c r="I10" s="20" t="n">
        <v>1250</v>
      </c>
      <c r="J10" s="18" t="n">
        <v>46244</v>
      </c>
      <c r="K10" s="17" t="inlineStr">
        <is>
          <t>Atendida</t>
        </is>
      </c>
      <c r="L10" s="18" t="n">
        <v>46269</v>
      </c>
      <c r="M10" s="18" t="n">
        <v>46269</v>
      </c>
      <c r="N10" s="21">
        <f>IF(E10="","",IFERROR(VLOOKUP(E10,'Parámetros'!$D$4:$E$8,2,FALSE),""))</f>
        <v/>
      </c>
      <c r="O10" s="22">
        <f>IF(OR(B10="",N10=""),"",IFERROR(B10+N10,""))</f>
        <v/>
      </c>
      <c r="P10" s="21">
        <f>IF(OR(J10="",O10=""),"",IFERROR(J10-O10,""))</f>
        <v/>
      </c>
      <c r="Q10" s="21">
        <f>IF(OR(J10="",K10="",K10="Atendida",K10="Descartada"),"",IFERROR(J10-TODAY(),""))</f>
        <v/>
      </c>
      <c r="R10" s="14">
        <f>IFERROR(IF(OR(A10="",B10="",K10=""),"",IF(OR(K10="Atendida",K10="Descartada"),IF(L10="","Falta fecha de resolución","Sin alerta"),IF(J10="","Falta fecha de seguimiento",IF(J10&lt;TODAY(),"Seguimiento vencido",IF(J10&lt;=TODAY()+'Parámetros'!$B$4,"Seguimiento próximo",IF(OR(AND(M10="",TODAY()-B10&gt;='Parámetros'!$B$5),AND(M10&lt;&gt;"",TODAY()-M10&gt;='Parámetros'!$B$5)),"Revisar contacto","En plazo")))))),"Revisar fechas capturadas")</f>
        <v/>
      </c>
      <c r="S10" s="23">
        <f>IF(OR(I10="",K10=""),"",IF(OR(K10="Atendida",K10="Descartada"),"",IFERROR(I10*1,"")))</f>
        <v/>
      </c>
      <c r="T10" s="19" t="inlineStr">
        <is>
          <t>Cierre ficticio documentado.</t>
        </is>
      </c>
    </row>
    <row r="11" ht="38" customHeight="1">
      <c r="A11" s="17" t="inlineStr">
        <is>
          <t>DIF-FICT-006</t>
        </is>
      </c>
      <c r="B11" s="18" t="n">
        <v>46254</v>
      </c>
      <c r="C11" s="19" t="inlineStr">
        <is>
          <t>Cliente Ficticio 06</t>
        </is>
      </c>
      <c r="D11" s="19" t="inlineStr">
        <is>
          <t>Vehículo Demo Ficticio F</t>
        </is>
      </c>
      <c r="E11" s="17" t="inlineStr">
        <is>
          <t>Fluidos</t>
        </is>
      </c>
      <c r="F11" s="19" t="inlineStr">
        <is>
          <t>Cotizar cambio preventivo de líquido de frenos</t>
        </is>
      </c>
      <c r="G11" s="19" t="inlineStr">
        <is>
          <t>Cliente ficticio decidió no continuar</t>
        </is>
      </c>
      <c r="H11" s="17" t="inlineStr">
        <is>
          <t>Asesor Ficticio 02</t>
        </is>
      </c>
      <c r="I11" s="20" t="n">
        <v>1450</v>
      </c>
      <c r="J11" s="18" t="n">
        <v>46264</v>
      </c>
      <c r="K11" s="17" t="inlineStr">
        <is>
          <t>Descartada</t>
        </is>
      </c>
      <c r="L11" s="18" t="n">
        <v>46271</v>
      </c>
      <c r="M11" s="18" t="n">
        <v>46271</v>
      </c>
      <c r="N11" s="24">
        <f>IF(E11="","",IFERROR(VLOOKUP(E11,'Parámetros'!$D$4:$E$8,2,FALSE),""))</f>
        <v/>
      </c>
      <c r="O11" s="25">
        <f>IF(OR(B11="",N11=""),"",IFERROR(B11+N11,""))</f>
        <v/>
      </c>
      <c r="P11" s="24">
        <f>IF(OR(J11="",O11=""),"",IFERROR(J11-O11,""))</f>
        <v/>
      </c>
      <c r="Q11" s="24">
        <f>IF(OR(J11="",K11="",K11="Atendida",K11="Descartada"),"",IFERROR(J11-TODAY(),""))</f>
        <v/>
      </c>
      <c r="R11" s="15">
        <f>IFERROR(IF(OR(A11="",B11="",K11=""),"",IF(OR(K11="Atendida",K11="Descartada"),IF(L11="","Falta fecha de resolución","Sin alerta"),IF(J11="","Falta fecha de seguimiento",IF(J11&lt;TODAY(),"Seguimiento vencido",IF(J11&lt;=TODAY()+'Parámetros'!$B$4,"Seguimiento próximo",IF(OR(AND(M11="",TODAY()-B11&gt;='Parámetros'!$B$5),AND(M11&lt;&gt;"",TODAY()-M11&gt;='Parámetros'!$B$5)),"Revisar contacto","En plazo")))))),"Revisar fechas capturadas")</f>
        <v/>
      </c>
      <c r="S11" s="26">
        <f>IF(OR(I11="",K11=""),"",IF(OR(K11="Atendida",K11="Descartada"),"",IFERROR(I11*1,"")))</f>
        <v/>
      </c>
      <c r="T11" s="19" t="inlineStr">
        <is>
          <t>Decisión ficticia registrada.</t>
        </is>
      </c>
    </row>
    <row r="12" ht="38" customHeight="1">
      <c r="A12" s="17" t="inlineStr">
        <is>
          <t>DIF-FICT-007</t>
        </is>
      </c>
      <c r="B12" s="18" t="n">
        <v>46272</v>
      </c>
      <c r="C12" s="19" t="inlineStr">
        <is>
          <t>Cliente Ficticio 07</t>
        </is>
      </c>
      <c r="D12" s="19" t="inlineStr">
        <is>
          <t>Vehículo Demo Ficticio G</t>
        </is>
      </c>
      <c r="E12" s="17" t="inlineStr">
        <is>
          <t>Suspensión</t>
        </is>
      </c>
      <c r="F12" s="19" t="inlineStr">
        <is>
          <t>Programar inspección administrativa para cotización</t>
        </is>
      </c>
      <c r="G12" s="19" t="inlineStr">
        <is>
          <t>Cliente ficticio solicitó seguimiento posterior</t>
        </is>
      </c>
      <c r="H12" s="17" t="inlineStr">
        <is>
          <t>Asesora Ficticia 03</t>
        </is>
      </c>
      <c r="I12" s="20" t="n">
        <v>3750</v>
      </c>
      <c r="J12" s="18" t="n">
        <v>46294</v>
      </c>
      <c r="K12" s="17" t="inlineStr">
        <is>
          <t>Pendiente</t>
        </is>
      </c>
      <c r="L12" s="18" t="n"/>
      <c r="M12" s="18" t="n">
        <v>46273</v>
      </c>
      <c r="N12" s="21">
        <f>IF(E12="","",IFERROR(VLOOKUP(E12,'Parámetros'!$D$4:$E$8,2,FALSE),""))</f>
        <v/>
      </c>
      <c r="O12" s="22">
        <f>IF(OR(B12="",N12=""),"",IFERROR(B12+N12,""))</f>
        <v/>
      </c>
      <c r="P12" s="21">
        <f>IF(OR(J12="",O12=""),"",IFERROR(J12-O12,""))</f>
        <v/>
      </c>
      <c r="Q12" s="21">
        <f>IF(OR(J12="",K12="",K12="Atendida",K12="Descartada"),"",IFERROR(J12-TODAY(),""))</f>
        <v/>
      </c>
      <c r="R12" s="14">
        <f>IFERROR(IF(OR(A12="",B12="",K12=""),"",IF(OR(K12="Atendida",K12="Descartada"),IF(L12="","Falta fecha de resolución","Sin alerta"),IF(J12="","Falta fecha de seguimiento",IF(J12&lt;TODAY(),"Seguimiento vencido",IF(J12&lt;=TODAY()+'Parámetros'!$B$4,"Seguimiento próximo",IF(OR(AND(M12="",TODAY()-B12&gt;='Parámetros'!$B$5),AND(M12&lt;&gt;"",TODAY()-M12&gt;='Parámetros'!$B$5)),"Revisar contacto","En plazo")))))),"Revisar fechas capturadas")</f>
        <v/>
      </c>
      <c r="S12" s="23">
        <f>IF(OR(I12="",K12=""),"",IF(OR(K12="Atendida",K12="Descartada"),"",IFERROR(I12*1,"")))</f>
        <v/>
      </c>
      <c r="T12" s="19" t="inlineStr">
        <is>
          <t>Seguimiento dentro del plazo capturado.</t>
        </is>
      </c>
    </row>
    <row r="13" ht="38" customHeight="1">
      <c r="A13" s="17" t="inlineStr">
        <is>
          <t>DIF-FICT-008</t>
        </is>
      </c>
      <c r="B13" s="18" t="n">
        <v>46258</v>
      </c>
      <c r="C13" s="19" t="inlineStr">
        <is>
          <t>Cliente Ficticio 08</t>
        </is>
      </c>
      <c r="D13" s="19" t="inlineStr">
        <is>
          <t>Vehículo Demo Ficticio H</t>
        </is>
      </c>
      <c r="E13" s="17" t="inlineStr">
        <is>
          <t>Sistema eléctrico</t>
        </is>
      </c>
      <c r="F13" s="19" t="inlineStr">
        <is>
          <t>Cotizar mantenimiento preventivo de iluminación</t>
        </is>
      </c>
      <c r="G13" s="19" t="inlineStr">
        <is>
          <t>Cliente ficticio esperaba autorización interna</t>
        </is>
      </c>
      <c r="H13" s="17" t="inlineStr">
        <is>
          <t>Asesor Ficticio 04</t>
        </is>
      </c>
      <c r="I13" s="20" t="n">
        <v>2190</v>
      </c>
      <c r="J13" s="18" t="n">
        <v>46274</v>
      </c>
      <c r="K13" s="17" t="inlineStr">
        <is>
          <t>En seguimiento</t>
        </is>
      </c>
      <c r="L13" s="18" t="n"/>
      <c r="M13" s="18" t="n">
        <v>46274</v>
      </c>
      <c r="N13" s="24">
        <f>IF(E13="","",IFERROR(VLOOKUP(E13,'Parámetros'!$D$4:$E$8,2,FALSE),""))</f>
        <v/>
      </c>
      <c r="O13" s="25">
        <f>IF(OR(B13="",N13=""),"",IFERROR(B13+N13,""))</f>
        <v/>
      </c>
      <c r="P13" s="24">
        <f>IF(OR(J13="",O13=""),"",IFERROR(J13-O13,""))</f>
        <v/>
      </c>
      <c r="Q13" s="24">
        <f>IF(OR(J13="",K13="",K13="Atendida",K13="Descartada"),"",IFERROR(J13-TODAY(),""))</f>
        <v/>
      </c>
      <c r="R13" s="15">
        <f>IFERROR(IF(OR(A13="",B13="",K13=""),"",IF(OR(K13="Atendida",K13="Descartada"),IF(L13="","Falta fecha de resolución","Sin alerta"),IF(J13="","Falta fecha de seguimiento",IF(J13&lt;TODAY(),"Seguimiento vencido",IF(J13&lt;=TODAY()+'Parámetros'!$B$4,"Seguimiento próximo",IF(OR(AND(M13="",TODAY()-B13&gt;='Parámetros'!$B$5),AND(M13&lt;&gt;"",TODAY()-M13&gt;='Parámetros'!$B$5)),"Revisar contacto","En plazo")))))),"Revisar fechas capturadas")</f>
        <v/>
      </c>
      <c r="S13" s="26">
        <f>IF(OR(I13="",K13=""),"",IF(OR(K13="Atendida",K13="Descartada"),"",IFERROR(I13*1,"")))</f>
        <v/>
      </c>
      <c r="T13" s="19" t="inlineStr">
        <is>
          <t>Contacto ficticio registrado hoy.</t>
        </is>
      </c>
    </row>
    <row r="14" ht="38" customHeight="1">
      <c r="A14" s="17" t="inlineStr">
        <is>
          <t>DIF-FICT-009</t>
        </is>
      </c>
      <c r="B14" s="18" t="n">
        <v>46234</v>
      </c>
      <c r="C14" s="19" t="inlineStr">
        <is>
          <t>Cliente Ficticio 09</t>
        </is>
      </c>
      <c r="D14" s="19" t="inlineStr">
        <is>
          <t>Vehículo Demo Ficticio I</t>
        </is>
      </c>
      <c r="E14" s="17" t="inlineStr">
        <is>
          <t>Frenos</t>
        </is>
      </c>
      <c r="F14" s="19" t="inlineStr">
        <is>
          <t>Programar cambio preventivo de componentes cotizados</t>
        </is>
      </c>
      <c r="G14" s="19" t="inlineStr">
        <is>
          <t>Cliente ficticio pospuso por presupuesto</t>
        </is>
      </c>
      <c r="H14" s="17" t="inlineStr">
        <is>
          <t>Asesora Ficticia 01</t>
        </is>
      </c>
      <c r="I14" s="20" t="n">
        <v>6890.75</v>
      </c>
      <c r="J14" s="18" t="n">
        <v>46254</v>
      </c>
      <c r="K14" s="17" t="inlineStr">
        <is>
          <t>Pendiente</t>
        </is>
      </c>
      <c r="L14" s="18" t="n"/>
      <c r="M14" s="18" t="n">
        <v>46249</v>
      </c>
      <c r="N14" s="21">
        <f>IF(E14="","",IFERROR(VLOOKUP(E14,'Parámetros'!$D$4:$E$8,2,FALSE),""))</f>
        <v/>
      </c>
      <c r="O14" s="22">
        <f>IF(OR(B14="",N14=""),"",IFERROR(B14+N14,""))</f>
        <v/>
      </c>
      <c r="P14" s="21">
        <f>IF(OR(J14="",O14=""),"",IFERROR(J14-O14,""))</f>
        <v/>
      </c>
      <c r="Q14" s="21">
        <f>IF(OR(J14="",K14="",K14="Atendida",K14="Descartada"),"",IFERROR(J14-TODAY(),""))</f>
        <v/>
      </c>
      <c r="R14" s="14">
        <f>IFERROR(IF(OR(A14="",B14="",K14=""),"",IF(OR(K14="Atendida",K14="Descartada"),IF(L14="","Falta fecha de resolución","Sin alerta"),IF(J14="","Falta fecha de seguimiento",IF(J14&lt;TODAY(),"Seguimiento vencido",IF(J14&lt;=TODAY()+'Parámetros'!$B$4,"Seguimiento próximo",IF(OR(AND(M14="",TODAY()-B14&gt;='Parámetros'!$B$5),AND(M14&lt;&gt;"",TODAY()-M14&gt;='Parámetros'!$B$5)),"Revisar contacto","En plazo")))))),"Revisar fechas capturadas")</f>
        <v/>
      </c>
      <c r="S14" s="23">
        <f>IF(OR(I14="",K14=""),"",IF(OR(K14="Atendida",K14="Descartada"),"",IFERROR(I14*1,"")))</f>
        <v/>
      </c>
      <c r="T14" s="19" t="inlineStr">
        <is>
          <t>Seguimiento vencido.</t>
        </is>
      </c>
    </row>
    <row r="15" ht="38" customHeight="1">
      <c r="A15" s="17" t="inlineStr">
        <is>
          <t>DIF-FICT-010</t>
        </is>
      </c>
      <c r="B15" s="18" t="n">
        <v>46265</v>
      </c>
      <c r="C15" s="19" t="inlineStr">
        <is>
          <t>Cliente Ficticio 10</t>
        </is>
      </c>
      <c r="D15" s="19" t="inlineStr">
        <is>
          <t>Vehículo Demo Ficticio J</t>
        </is>
      </c>
      <c r="E15" s="17" t="inlineStr">
        <is>
          <t>Neumáticos</t>
        </is>
      </c>
      <c r="F15" s="19" t="inlineStr">
        <is>
          <t>Cotizar reemplazo preventivo de neumáticos</t>
        </is>
      </c>
      <c r="G15" s="19" t="inlineStr">
        <is>
          <t>Cliente ficticio solicitó revisar disponibilidad</t>
        </is>
      </c>
      <c r="H15" s="17" t="inlineStr">
        <is>
          <t>Asesor Ficticio 02</t>
        </is>
      </c>
      <c r="I15" s="20" t="n">
        <v>7450</v>
      </c>
      <c r="J15" s="18" t="n">
        <v>46279</v>
      </c>
      <c r="K15" s="17" t="inlineStr">
        <is>
          <t>Pendiente</t>
        </is>
      </c>
      <c r="L15" s="18" t="n"/>
      <c r="M15" s="18" t="n">
        <v>46265</v>
      </c>
      <c r="N15" s="24">
        <f>IF(E15="","",IFERROR(VLOOKUP(E15,'Parámetros'!$D$4:$E$8,2,FALSE),""))</f>
        <v/>
      </c>
      <c r="O15" s="25">
        <f>IF(OR(B15="",N15=""),"",IFERROR(B15+N15,""))</f>
        <v/>
      </c>
      <c r="P15" s="24">
        <f>IF(OR(J15="",O15=""),"",IFERROR(J15-O15,""))</f>
        <v/>
      </c>
      <c r="Q15" s="24">
        <f>IF(OR(J15="",K15="",K15="Atendida",K15="Descartada"),"",IFERROR(J15-TODAY(),""))</f>
        <v/>
      </c>
      <c r="R15" s="15">
        <f>IFERROR(IF(OR(A15="",B15="",K15=""),"",IF(OR(K15="Atendida",K15="Descartada"),IF(L15="","Falta fecha de resolución","Sin alerta"),IF(J15="","Falta fecha de seguimiento",IF(J15&lt;TODAY(),"Seguimiento vencido",IF(J15&lt;=TODAY()+'Parámetros'!$B$4,"Seguimiento próximo",IF(OR(AND(M15="",TODAY()-B15&gt;='Parámetros'!$B$5),AND(M15&lt;&gt;"",TODAY()-M15&gt;='Parámetros'!$B$5)),"Revisar contacto","En plazo")))))),"Revisar fechas capturadas")</f>
        <v/>
      </c>
      <c r="S15" s="26">
        <f>IF(OR(I15="",K15=""),"",IF(OR(K15="Atendida",K15="Descartada"),"",IFERROR(I15*1,"")))</f>
        <v/>
      </c>
      <c r="T15" s="19" t="inlineStr">
        <is>
          <t>Ejemplo en plazo administrativo.</t>
        </is>
      </c>
    </row>
    <row r="16" ht="24" customHeight="1">
      <c r="A16" s="17" t="n"/>
      <c r="B16" s="18" t="n"/>
      <c r="C16" s="19" t="n"/>
      <c r="D16" s="19" t="n"/>
      <c r="E16" s="17" t="n"/>
      <c r="F16" s="19" t="n"/>
      <c r="G16" s="19" t="n"/>
      <c r="H16" s="17" t="n"/>
      <c r="I16" s="20" t="n"/>
      <c r="J16" s="18" t="n"/>
      <c r="K16" s="17" t="n"/>
      <c r="L16" s="18" t="n"/>
      <c r="M16" s="18" t="n"/>
      <c r="N16" s="21">
        <f>IF(E16="","",IFERROR(VLOOKUP(E16,'Parámetros'!$D$4:$E$8,2,FALSE),""))</f>
        <v/>
      </c>
      <c r="O16" s="22">
        <f>IF(OR(B16="",N16=""),"",IFERROR(B16+N16,""))</f>
        <v/>
      </c>
      <c r="P16" s="21">
        <f>IF(OR(J16="",O16=""),"",IFERROR(J16-O16,""))</f>
        <v/>
      </c>
      <c r="Q16" s="21">
        <f>IF(OR(J16="",K16="",K16="Atendida",K16="Descartada"),"",IFERROR(J16-TODAY(),""))</f>
        <v/>
      </c>
      <c r="R16" s="14">
        <f>IFERROR(IF(OR(A16="",B16="",K16=""),"",IF(OR(K16="Atendida",K16="Descartada"),IF(L16="","Falta fecha de resolución","Sin alerta"),IF(J16="","Falta fecha de seguimiento",IF(J16&lt;TODAY(),"Seguimiento vencido",IF(J16&lt;=TODAY()+'Parámetros'!$B$4,"Seguimiento próximo",IF(OR(AND(M16="",TODAY()-B16&gt;='Parámetros'!$B$5),AND(M16&lt;&gt;"",TODAY()-M16&gt;='Parámetros'!$B$5)),"Revisar contacto","En plazo")))))),"Revisar fechas capturadas")</f>
        <v/>
      </c>
      <c r="S16" s="23">
        <f>IF(OR(I16="",K16=""),"",IF(OR(K16="Atendida",K16="Descartada"),"",IFERROR(I16*1,"")))</f>
        <v/>
      </c>
      <c r="T16" s="19" t="n"/>
    </row>
    <row r="17" ht="24" customHeight="1">
      <c r="A17" s="17" t="n"/>
      <c r="B17" s="18" t="n"/>
      <c r="C17" s="19" t="n"/>
      <c r="D17" s="19" t="n"/>
      <c r="E17" s="17" t="n"/>
      <c r="F17" s="19" t="n"/>
      <c r="G17" s="19" t="n"/>
      <c r="H17" s="17" t="n"/>
      <c r="I17" s="20" t="n"/>
      <c r="J17" s="18" t="n"/>
      <c r="K17" s="17" t="n"/>
      <c r="L17" s="18" t="n"/>
      <c r="M17" s="18" t="n"/>
      <c r="N17" s="24">
        <f>IF(E17="","",IFERROR(VLOOKUP(E17,'Parámetros'!$D$4:$E$8,2,FALSE),""))</f>
        <v/>
      </c>
      <c r="O17" s="25">
        <f>IF(OR(B17="",N17=""),"",IFERROR(B17+N17,""))</f>
        <v/>
      </c>
      <c r="P17" s="24">
        <f>IF(OR(J17="",O17=""),"",IFERROR(J17-O17,""))</f>
        <v/>
      </c>
      <c r="Q17" s="24">
        <f>IF(OR(J17="",K17="",K17="Atendida",K17="Descartada"),"",IFERROR(J17-TODAY(),""))</f>
        <v/>
      </c>
      <c r="R17" s="15">
        <f>IFERROR(IF(OR(A17="",B17="",K17=""),"",IF(OR(K17="Atendida",K17="Descartada"),IF(L17="","Falta fecha de resolución","Sin alerta"),IF(J17="","Falta fecha de seguimiento",IF(J17&lt;TODAY(),"Seguimiento vencido",IF(J17&lt;=TODAY()+'Parámetros'!$B$4,"Seguimiento próximo",IF(OR(AND(M17="",TODAY()-B17&gt;='Parámetros'!$B$5),AND(M17&lt;&gt;"",TODAY()-M17&gt;='Parámetros'!$B$5)),"Revisar contacto","En plazo")))))),"Revisar fechas capturadas")</f>
        <v/>
      </c>
      <c r="S17" s="26">
        <f>IF(OR(I17="",K17=""),"",IF(OR(K17="Atendida",K17="Descartada"),"",IFERROR(I17*1,"")))</f>
        <v/>
      </c>
      <c r="T17" s="19" t="n"/>
    </row>
    <row r="18" ht="24" customHeight="1">
      <c r="A18" s="17" t="n"/>
      <c r="B18" s="18" t="n"/>
      <c r="C18" s="19" t="n"/>
      <c r="D18" s="19" t="n"/>
      <c r="E18" s="17" t="n"/>
      <c r="F18" s="19" t="n"/>
      <c r="G18" s="19" t="n"/>
      <c r="H18" s="17" t="n"/>
      <c r="I18" s="20" t="n"/>
      <c r="J18" s="18" t="n"/>
      <c r="K18" s="17" t="n"/>
      <c r="L18" s="18" t="n"/>
      <c r="M18" s="18" t="n"/>
      <c r="N18" s="21">
        <f>IF(E18="","",IFERROR(VLOOKUP(E18,'Parámetros'!$D$4:$E$8,2,FALSE),""))</f>
        <v/>
      </c>
      <c r="O18" s="22">
        <f>IF(OR(B18="",N18=""),"",IFERROR(B18+N18,""))</f>
        <v/>
      </c>
      <c r="P18" s="21">
        <f>IF(OR(J18="",O18=""),"",IFERROR(J18-O18,""))</f>
        <v/>
      </c>
      <c r="Q18" s="21">
        <f>IF(OR(J18="",K18="",K18="Atendida",K18="Descartada"),"",IFERROR(J18-TODAY(),""))</f>
        <v/>
      </c>
      <c r="R18" s="14">
        <f>IFERROR(IF(OR(A18="",B18="",K18=""),"",IF(OR(K18="Atendida",K18="Descartada"),IF(L18="","Falta fecha de resolución","Sin alerta"),IF(J18="","Falta fecha de seguimiento",IF(J18&lt;TODAY(),"Seguimiento vencido",IF(J18&lt;=TODAY()+'Parámetros'!$B$4,"Seguimiento próximo",IF(OR(AND(M18="",TODAY()-B18&gt;='Parámetros'!$B$5),AND(M18&lt;&gt;"",TODAY()-M18&gt;='Parámetros'!$B$5)),"Revisar contacto","En plazo")))))),"Revisar fechas capturadas")</f>
        <v/>
      </c>
      <c r="S18" s="23">
        <f>IF(OR(I18="",K18=""),"",IF(OR(K18="Atendida",K18="Descartada"),"",IFERROR(I18*1,"")))</f>
        <v/>
      </c>
      <c r="T18" s="19" t="n"/>
    </row>
    <row r="19" ht="24" customHeight="1">
      <c r="A19" s="17" t="n"/>
      <c r="B19" s="18" t="n"/>
      <c r="C19" s="19" t="n"/>
      <c r="D19" s="19" t="n"/>
      <c r="E19" s="17" t="n"/>
      <c r="F19" s="19" t="n"/>
      <c r="G19" s="19" t="n"/>
      <c r="H19" s="17" t="n"/>
      <c r="I19" s="20" t="n"/>
      <c r="J19" s="18" t="n"/>
      <c r="K19" s="17" t="n"/>
      <c r="L19" s="18" t="n"/>
      <c r="M19" s="18" t="n"/>
      <c r="N19" s="24">
        <f>IF(E19="","",IFERROR(VLOOKUP(E19,'Parámetros'!$D$4:$E$8,2,FALSE),""))</f>
        <v/>
      </c>
      <c r="O19" s="25">
        <f>IF(OR(B19="",N19=""),"",IFERROR(B19+N19,""))</f>
        <v/>
      </c>
      <c r="P19" s="24">
        <f>IF(OR(J19="",O19=""),"",IFERROR(J19-O19,""))</f>
        <v/>
      </c>
      <c r="Q19" s="24">
        <f>IF(OR(J19="",K19="",K19="Atendida",K19="Descartada"),"",IFERROR(J19-TODAY(),""))</f>
        <v/>
      </c>
      <c r="R19" s="15">
        <f>IFERROR(IF(OR(A19="",B19="",K19=""),"",IF(OR(K19="Atendida",K19="Descartada"),IF(L19="","Falta fecha de resolución","Sin alerta"),IF(J19="","Falta fecha de seguimiento",IF(J19&lt;TODAY(),"Seguimiento vencido",IF(J19&lt;=TODAY()+'Parámetros'!$B$4,"Seguimiento próximo",IF(OR(AND(M19="",TODAY()-B19&gt;='Parámetros'!$B$5),AND(M19&lt;&gt;"",TODAY()-M19&gt;='Parámetros'!$B$5)),"Revisar contacto","En plazo")))))),"Revisar fechas capturadas")</f>
        <v/>
      </c>
      <c r="S19" s="26">
        <f>IF(OR(I19="",K19=""),"",IF(OR(K19="Atendida",K19="Descartada"),"",IFERROR(I19*1,"")))</f>
        <v/>
      </c>
      <c r="T19" s="19" t="n"/>
    </row>
    <row r="20" ht="24" customHeight="1">
      <c r="A20" s="17" t="n"/>
      <c r="B20" s="18" t="n"/>
      <c r="C20" s="19" t="n"/>
      <c r="D20" s="19" t="n"/>
      <c r="E20" s="17" t="n"/>
      <c r="F20" s="19" t="n"/>
      <c r="G20" s="19" t="n"/>
      <c r="H20" s="17" t="n"/>
      <c r="I20" s="20" t="n"/>
      <c r="J20" s="18" t="n"/>
      <c r="K20" s="17" t="n"/>
      <c r="L20" s="18" t="n"/>
      <c r="M20" s="18" t="n"/>
      <c r="N20" s="21">
        <f>IF(E20="","",IFERROR(VLOOKUP(E20,'Parámetros'!$D$4:$E$8,2,FALSE),""))</f>
        <v/>
      </c>
      <c r="O20" s="22">
        <f>IF(OR(B20="",N20=""),"",IFERROR(B20+N20,""))</f>
        <v/>
      </c>
      <c r="P20" s="21">
        <f>IF(OR(J20="",O20=""),"",IFERROR(J20-O20,""))</f>
        <v/>
      </c>
      <c r="Q20" s="21">
        <f>IF(OR(J20="",K20="",K20="Atendida",K20="Descartada"),"",IFERROR(J20-TODAY(),""))</f>
        <v/>
      </c>
      <c r="R20" s="14">
        <f>IFERROR(IF(OR(A20="",B20="",K20=""),"",IF(OR(K20="Atendida",K20="Descartada"),IF(L20="","Falta fecha de resolución","Sin alerta"),IF(J20="","Falta fecha de seguimiento",IF(J20&lt;TODAY(),"Seguimiento vencido",IF(J20&lt;=TODAY()+'Parámetros'!$B$4,"Seguimiento próximo",IF(OR(AND(M20="",TODAY()-B20&gt;='Parámetros'!$B$5),AND(M20&lt;&gt;"",TODAY()-M20&gt;='Parámetros'!$B$5)),"Revisar contacto","En plazo")))))),"Revisar fechas capturadas")</f>
        <v/>
      </c>
      <c r="S20" s="23">
        <f>IF(OR(I20="",K20=""),"",IF(OR(K20="Atendida",K20="Descartada"),"",IFERROR(I20*1,"")))</f>
        <v/>
      </c>
      <c r="T20" s="19" t="n"/>
    </row>
    <row r="21" ht="24" customHeight="1">
      <c r="A21" s="17" t="n"/>
      <c r="B21" s="18" t="n"/>
      <c r="C21" s="19" t="n"/>
      <c r="D21" s="19" t="n"/>
      <c r="E21" s="17" t="n"/>
      <c r="F21" s="19" t="n"/>
      <c r="G21" s="19" t="n"/>
      <c r="H21" s="17" t="n"/>
      <c r="I21" s="20" t="n"/>
      <c r="J21" s="18" t="n"/>
      <c r="K21" s="17" t="n"/>
      <c r="L21" s="18" t="n"/>
      <c r="M21" s="18" t="n"/>
      <c r="N21" s="24">
        <f>IF(E21="","",IFERROR(VLOOKUP(E21,'Parámetros'!$D$4:$E$8,2,FALSE),""))</f>
        <v/>
      </c>
      <c r="O21" s="25">
        <f>IF(OR(B21="",N21=""),"",IFERROR(B21+N21,""))</f>
        <v/>
      </c>
      <c r="P21" s="24">
        <f>IF(OR(J21="",O21=""),"",IFERROR(J21-O21,""))</f>
        <v/>
      </c>
      <c r="Q21" s="24">
        <f>IF(OR(J21="",K21="",K21="Atendida",K21="Descartada"),"",IFERROR(J21-TODAY(),""))</f>
        <v/>
      </c>
      <c r="R21" s="15">
        <f>IFERROR(IF(OR(A21="",B21="",K21=""),"",IF(OR(K21="Atendida",K21="Descartada"),IF(L21="","Falta fecha de resolución","Sin alerta"),IF(J21="","Falta fecha de seguimiento",IF(J21&lt;TODAY(),"Seguimiento vencido",IF(J21&lt;=TODAY()+'Parámetros'!$B$4,"Seguimiento próximo",IF(OR(AND(M21="",TODAY()-B21&gt;='Parámetros'!$B$5),AND(M21&lt;&gt;"",TODAY()-M21&gt;='Parámetros'!$B$5)),"Revisar contacto","En plazo")))))),"Revisar fechas capturadas")</f>
        <v/>
      </c>
      <c r="S21" s="26">
        <f>IF(OR(I21="",K21=""),"",IF(OR(K21="Atendida",K21="Descartada"),"",IFERROR(I21*1,"")))</f>
        <v/>
      </c>
      <c r="T21" s="19" t="n"/>
    </row>
    <row r="22" ht="24" customHeight="1">
      <c r="A22" s="17" t="n"/>
      <c r="B22" s="18" t="n"/>
      <c r="C22" s="19" t="n"/>
      <c r="D22" s="19" t="n"/>
      <c r="E22" s="17" t="n"/>
      <c r="F22" s="19" t="n"/>
      <c r="G22" s="19" t="n"/>
      <c r="H22" s="17" t="n"/>
      <c r="I22" s="20" t="n"/>
      <c r="J22" s="18" t="n"/>
      <c r="K22" s="17" t="n"/>
      <c r="L22" s="18" t="n"/>
      <c r="M22" s="18" t="n"/>
      <c r="N22" s="21">
        <f>IF(E22="","",IFERROR(VLOOKUP(E22,'Parámetros'!$D$4:$E$8,2,FALSE),""))</f>
        <v/>
      </c>
      <c r="O22" s="22">
        <f>IF(OR(B22="",N22=""),"",IFERROR(B22+N22,""))</f>
        <v/>
      </c>
      <c r="P22" s="21">
        <f>IF(OR(J22="",O22=""),"",IFERROR(J22-O22,""))</f>
        <v/>
      </c>
      <c r="Q22" s="21">
        <f>IF(OR(J22="",K22="",K22="Atendida",K22="Descartada"),"",IFERROR(J22-TODAY(),""))</f>
        <v/>
      </c>
      <c r="R22" s="14">
        <f>IFERROR(IF(OR(A22="",B22="",K22=""),"",IF(OR(K22="Atendida",K22="Descartada"),IF(L22="","Falta fecha de resolución","Sin alerta"),IF(J22="","Falta fecha de seguimiento",IF(J22&lt;TODAY(),"Seguimiento vencido",IF(J22&lt;=TODAY()+'Parámetros'!$B$4,"Seguimiento próximo",IF(OR(AND(M22="",TODAY()-B22&gt;='Parámetros'!$B$5),AND(M22&lt;&gt;"",TODAY()-M22&gt;='Parámetros'!$B$5)),"Revisar contacto","En plazo")))))),"Revisar fechas capturadas")</f>
        <v/>
      </c>
      <c r="S22" s="23">
        <f>IF(OR(I22="",K22=""),"",IF(OR(K22="Atendida",K22="Descartada"),"",IFERROR(I22*1,"")))</f>
        <v/>
      </c>
      <c r="T22" s="19" t="n"/>
    </row>
    <row r="23" ht="24" customHeight="1">
      <c r="A23" s="17" t="n"/>
      <c r="B23" s="18" t="n"/>
      <c r="C23" s="19" t="n"/>
      <c r="D23" s="19" t="n"/>
      <c r="E23" s="17" t="n"/>
      <c r="F23" s="19" t="n"/>
      <c r="G23" s="19" t="n"/>
      <c r="H23" s="17" t="n"/>
      <c r="I23" s="20" t="n"/>
      <c r="J23" s="18" t="n"/>
      <c r="K23" s="17" t="n"/>
      <c r="L23" s="18" t="n"/>
      <c r="M23" s="18" t="n"/>
      <c r="N23" s="24">
        <f>IF(E23="","",IFERROR(VLOOKUP(E23,'Parámetros'!$D$4:$E$8,2,FALSE),""))</f>
        <v/>
      </c>
      <c r="O23" s="25">
        <f>IF(OR(B23="",N23=""),"",IFERROR(B23+N23,""))</f>
        <v/>
      </c>
      <c r="P23" s="24">
        <f>IF(OR(J23="",O23=""),"",IFERROR(J23-O23,""))</f>
        <v/>
      </c>
      <c r="Q23" s="24">
        <f>IF(OR(J23="",K23="",K23="Atendida",K23="Descartada"),"",IFERROR(J23-TODAY(),""))</f>
        <v/>
      </c>
      <c r="R23" s="15">
        <f>IFERROR(IF(OR(A23="",B23="",K23=""),"",IF(OR(K23="Atendida",K23="Descartada"),IF(L23="","Falta fecha de resolución","Sin alerta"),IF(J23="","Falta fecha de seguimiento",IF(J23&lt;TODAY(),"Seguimiento vencido",IF(J23&lt;=TODAY()+'Parámetros'!$B$4,"Seguimiento próximo",IF(OR(AND(M23="",TODAY()-B23&gt;='Parámetros'!$B$5),AND(M23&lt;&gt;"",TODAY()-M23&gt;='Parámetros'!$B$5)),"Revisar contacto","En plazo")))))),"Revisar fechas capturadas")</f>
        <v/>
      </c>
      <c r="S23" s="26">
        <f>IF(OR(I23="",K23=""),"",IF(OR(K23="Atendida",K23="Descartada"),"",IFERROR(I23*1,"")))</f>
        <v/>
      </c>
      <c r="T23" s="19" t="n"/>
    </row>
    <row r="24" ht="24" customHeight="1">
      <c r="A24" s="17" t="n"/>
      <c r="B24" s="18" t="n"/>
      <c r="C24" s="19" t="n"/>
      <c r="D24" s="19" t="n"/>
      <c r="E24" s="17" t="n"/>
      <c r="F24" s="19" t="n"/>
      <c r="G24" s="19" t="n"/>
      <c r="H24" s="17" t="n"/>
      <c r="I24" s="20" t="n"/>
      <c r="J24" s="18" t="n"/>
      <c r="K24" s="17" t="n"/>
      <c r="L24" s="18" t="n"/>
      <c r="M24" s="18" t="n"/>
      <c r="N24" s="21">
        <f>IF(E24="","",IFERROR(VLOOKUP(E24,'Parámetros'!$D$4:$E$8,2,FALSE),""))</f>
        <v/>
      </c>
      <c r="O24" s="22">
        <f>IF(OR(B24="",N24=""),"",IFERROR(B24+N24,""))</f>
        <v/>
      </c>
      <c r="P24" s="21">
        <f>IF(OR(J24="",O24=""),"",IFERROR(J24-O24,""))</f>
        <v/>
      </c>
      <c r="Q24" s="21">
        <f>IF(OR(J24="",K24="",K24="Atendida",K24="Descartada"),"",IFERROR(J24-TODAY(),""))</f>
        <v/>
      </c>
      <c r="R24" s="14">
        <f>IFERROR(IF(OR(A24="",B24="",K24=""),"",IF(OR(K24="Atendida",K24="Descartada"),IF(L24="","Falta fecha de resolución","Sin alerta"),IF(J24="","Falta fecha de seguimiento",IF(J24&lt;TODAY(),"Seguimiento vencido",IF(J24&lt;=TODAY()+'Parámetros'!$B$4,"Seguimiento próximo",IF(OR(AND(M24="",TODAY()-B24&gt;='Parámetros'!$B$5),AND(M24&lt;&gt;"",TODAY()-M24&gt;='Parámetros'!$B$5)),"Revisar contacto","En plazo")))))),"Revisar fechas capturadas")</f>
        <v/>
      </c>
      <c r="S24" s="23">
        <f>IF(OR(I24="",K24=""),"",IF(OR(K24="Atendida",K24="Descartada"),"",IFERROR(I24*1,"")))</f>
        <v/>
      </c>
      <c r="T24" s="19" t="n"/>
    </row>
    <row r="25" ht="24" customHeight="1">
      <c r="A25" s="17" t="n"/>
      <c r="B25" s="18" t="n"/>
      <c r="C25" s="19" t="n"/>
      <c r="D25" s="19" t="n"/>
      <c r="E25" s="17" t="n"/>
      <c r="F25" s="19" t="n"/>
      <c r="G25" s="19" t="n"/>
      <c r="H25" s="17" t="n"/>
      <c r="I25" s="20" t="n"/>
      <c r="J25" s="18" t="n"/>
      <c r="K25" s="17" t="n"/>
      <c r="L25" s="18" t="n"/>
      <c r="M25" s="18" t="n"/>
      <c r="N25" s="24">
        <f>IF(E25="","",IFERROR(VLOOKUP(E25,'Parámetros'!$D$4:$E$8,2,FALSE),""))</f>
        <v/>
      </c>
      <c r="O25" s="25">
        <f>IF(OR(B25="",N25=""),"",IFERROR(B25+N25,""))</f>
        <v/>
      </c>
      <c r="P25" s="24">
        <f>IF(OR(J25="",O25=""),"",IFERROR(J25-O25,""))</f>
        <v/>
      </c>
      <c r="Q25" s="24">
        <f>IF(OR(J25="",K25="",K25="Atendida",K25="Descartada"),"",IFERROR(J25-TODAY(),""))</f>
        <v/>
      </c>
      <c r="R25" s="15">
        <f>IFERROR(IF(OR(A25="",B25="",K25=""),"",IF(OR(K25="Atendida",K25="Descartada"),IF(L25="","Falta fecha de resolución","Sin alerta"),IF(J25="","Falta fecha de seguimiento",IF(J25&lt;TODAY(),"Seguimiento vencido",IF(J25&lt;=TODAY()+'Parámetros'!$B$4,"Seguimiento próximo",IF(OR(AND(M25="",TODAY()-B25&gt;='Parámetros'!$B$5),AND(M25&lt;&gt;"",TODAY()-M25&gt;='Parámetros'!$B$5)),"Revisar contacto","En plazo")))))),"Revisar fechas capturadas")</f>
        <v/>
      </c>
      <c r="S25" s="26">
        <f>IF(OR(I25="",K25=""),"",IF(OR(K25="Atendida",K25="Descartada"),"",IFERROR(I25*1,"")))</f>
        <v/>
      </c>
      <c r="T25" s="19" t="n"/>
    </row>
    <row r="26" ht="24" customHeight="1">
      <c r="A26" s="17" t="n"/>
      <c r="B26" s="18" t="n"/>
      <c r="C26" s="19" t="n"/>
      <c r="D26" s="19" t="n"/>
      <c r="E26" s="17" t="n"/>
      <c r="F26" s="19" t="n"/>
      <c r="G26" s="19" t="n"/>
      <c r="H26" s="17" t="n"/>
      <c r="I26" s="20" t="n"/>
      <c r="J26" s="18" t="n"/>
      <c r="K26" s="17" t="n"/>
      <c r="L26" s="18" t="n"/>
      <c r="M26" s="18" t="n"/>
      <c r="N26" s="21">
        <f>IF(E26="","",IFERROR(VLOOKUP(E26,'Parámetros'!$D$4:$E$8,2,FALSE),""))</f>
        <v/>
      </c>
      <c r="O26" s="22">
        <f>IF(OR(B26="",N26=""),"",IFERROR(B26+N26,""))</f>
        <v/>
      </c>
      <c r="P26" s="21">
        <f>IF(OR(J26="",O26=""),"",IFERROR(J26-O26,""))</f>
        <v/>
      </c>
      <c r="Q26" s="21">
        <f>IF(OR(J26="",K26="",K26="Atendida",K26="Descartada"),"",IFERROR(J26-TODAY(),""))</f>
        <v/>
      </c>
      <c r="R26" s="14">
        <f>IFERROR(IF(OR(A26="",B26="",K26=""),"",IF(OR(K26="Atendida",K26="Descartada"),IF(L26="","Falta fecha de resolución","Sin alerta"),IF(J26="","Falta fecha de seguimiento",IF(J26&lt;TODAY(),"Seguimiento vencido",IF(J26&lt;=TODAY()+'Parámetros'!$B$4,"Seguimiento próximo",IF(OR(AND(M26="",TODAY()-B26&gt;='Parámetros'!$B$5),AND(M26&lt;&gt;"",TODAY()-M26&gt;='Parámetros'!$B$5)),"Revisar contacto","En plazo")))))),"Revisar fechas capturadas")</f>
        <v/>
      </c>
      <c r="S26" s="23">
        <f>IF(OR(I26="",K26=""),"",IF(OR(K26="Atendida",K26="Descartada"),"",IFERROR(I26*1,"")))</f>
        <v/>
      </c>
      <c r="T26" s="19" t="n"/>
    </row>
    <row r="27" ht="24" customHeight="1">
      <c r="A27" s="17" t="n"/>
      <c r="B27" s="18" t="n"/>
      <c r="C27" s="19" t="n"/>
      <c r="D27" s="19" t="n"/>
      <c r="E27" s="17" t="n"/>
      <c r="F27" s="19" t="n"/>
      <c r="G27" s="19" t="n"/>
      <c r="H27" s="17" t="n"/>
      <c r="I27" s="20" t="n"/>
      <c r="J27" s="18" t="n"/>
      <c r="K27" s="17" t="n"/>
      <c r="L27" s="18" t="n"/>
      <c r="M27" s="18" t="n"/>
      <c r="N27" s="24">
        <f>IF(E27="","",IFERROR(VLOOKUP(E27,'Parámetros'!$D$4:$E$8,2,FALSE),""))</f>
        <v/>
      </c>
      <c r="O27" s="25">
        <f>IF(OR(B27="",N27=""),"",IFERROR(B27+N27,""))</f>
        <v/>
      </c>
      <c r="P27" s="24">
        <f>IF(OR(J27="",O27=""),"",IFERROR(J27-O27,""))</f>
        <v/>
      </c>
      <c r="Q27" s="24">
        <f>IF(OR(J27="",K27="",K27="Atendida",K27="Descartada"),"",IFERROR(J27-TODAY(),""))</f>
        <v/>
      </c>
      <c r="R27" s="15">
        <f>IFERROR(IF(OR(A27="",B27="",K27=""),"",IF(OR(K27="Atendida",K27="Descartada"),IF(L27="","Falta fecha de resolución","Sin alerta"),IF(J27="","Falta fecha de seguimiento",IF(J27&lt;TODAY(),"Seguimiento vencido",IF(J27&lt;=TODAY()+'Parámetros'!$B$4,"Seguimiento próximo",IF(OR(AND(M27="",TODAY()-B27&gt;='Parámetros'!$B$5),AND(M27&lt;&gt;"",TODAY()-M27&gt;='Parámetros'!$B$5)),"Revisar contacto","En plazo")))))),"Revisar fechas capturadas")</f>
        <v/>
      </c>
      <c r="S27" s="26">
        <f>IF(OR(I27="",K27=""),"",IF(OR(K27="Atendida",K27="Descartada"),"",IFERROR(I27*1,"")))</f>
        <v/>
      </c>
      <c r="T27" s="19" t="n"/>
    </row>
    <row r="28" ht="24" customHeight="1">
      <c r="A28" s="17" t="n"/>
      <c r="B28" s="18" t="n"/>
      <c r="C28" s="19" t="n"/>
      <c r="D28" s="19" t="n"/>
      <c r="E28" s="17" t="n"/>
      <c r="F28" s="19" t="n"/>
      <c r="G28" s="19" t="n"/>
      <c r="H28" s="17" t="n"/>
      <c r="I28" s="20" t="n"/>
      <c r="J28" s="18" t="n"/>
      <c r="K28" s="17" t="n"/>
      <c r="L28" s="18" t="n"/>
      <c r="M28" s="18" t="n"/>
      <c r="N28" s="21">
        <f>IF(E28="","",IFERROR(VLOOKUP(E28,'Parámetros'!$D$4:$E$8,2,FALSE),""))</f>
        <v/>
      </c>
      <c r="O28" s="22">
        <f>IF(OR(B28="",N28=""),"",IFERROR(B28+N28,""))</f>
        <v/>
      </c>
      <c r="P28" s="21">
        <f>IF(OR(J28="",O28=""),"",IFERROR(J28-O28,""))</f>
        <v/>
      </c>
      <c r="Q28" s="21">
        <f>IF(OR(J28="",K28="",K28="Atendida",K28="Descartada"),"",IFERROR(J28-TODAY(),""))</f>
        <v/>
      </c>
      <c r="R28" s="14">
        <f>IFERROR(IF(OR(A28="",B28="",K28=""),"",IF(OR(K28="Atendida",K28="Descartada"),IF(L28="","Falta fecha de resolución","Sin alerta"),IF(J28="","Falta fecha de seguimiento",IF(J28&lt;TODAY(),"Seguimiento vencido",IF(J28&lt;=TODAY()+'Parámetros'!$B$4,"Seguimiento próximo",IF(OR(AND(M28="",TODAY()-B28&gt;='Parámetros'!$B$5),AND(M28&lt;&gt;"",TODAY()-M28&gt;='Parámetros'!$B$5)),"Revisar contacto","En plazo")))))),"Revisar fechas capturadas")</f>
        <v/>
      </c>
      <c r="S28" s="23">
        <f>IF(OR(I28="",K28=""),"",IF(OR(K28="Atendida",K28="Descartada"),"",IFERROR(I28*1,"")))</f>
        <v/>
      </c>
      <c r="T28" s="19" t="n"/>
    </row>
    <row r="29" ht="24" customHeight="1">
      <c r="A29" s="17" t="n"/>
      <c r="B29" s="18" t="n"/>
      <c r="C29" s="19" t="n"/>
      <c r="D29" s="19" t="n"/>
      <c r="E29" s="17" t="n"/>
      <c r="F29" s="19" t="n"/>
      <c r="G29" s="19" t="n"/>
      <c r="H29" s="17" t="n"/>
      <c r="I29" s="20" t="n"/>
      <c r="J29" s="18" t="n"/>
      <c r="K29" s="17" t="n"/>
      <c r="L29" s="18" t="n"/>
      <c r="M29" s="18" t="n"/>
      <c r="N29" s="24">
        <f>IF(E29="","",IFERROR(VLOOKUP(E29,'Parámetros'!$D$4:$E$8,2,FALSE),""))</f>
        <v/>
      </c>
      <c r="O29" s="25">
        <f>IF(OR(B29="",N29=""),"",IFERROR(B29+N29,""))</f>
        <v/>
      </c>
      <c r="P29" s="24">
        <f>IF(OR(J29="",O29=""),"",IFERROR(J29-O29,""))</f>
        <v/>
      </c>
      <c r="Q29" s="24">
        <f>IF(OR(J29="",K29="",K29="Atendida",K29="Descartada"),"",IFERROR(J29-TODAY(),""))</f>
        <v/>
      </c>
      <c r="R29" s="15">
        <f>IFERROR(IF(OR(A29="",B29="",K29=""),"",IF(OR(K29="Atendida",K29="Descartada"),IF(L29="","Falta fecha de resolución","Sin alerta"),IF(J29="","Falta fecha de seguimiento",IF(J29&lt;TODAY(),"Seguimiento vencido",IF(J29&lt;=TODAY()+'Parámetros'!$B$4,"Seguimiento próximo",IF(OR(AND(M29="",TODAY()-B29&gt;='Parámetros'!$B$5),AND(M29&lt;&gt;"",TODAY()-M29&gt;='Parámetros'!$B$5)),"Revisar contacto","En plazo")))))),"Revisar fechas capturadas")</f>
        <v/>
      </c>
      <c r="S29" s="26">
        <f>IF(OR(I29="",K29=""),"",IF(OR(K29="Atendida",K29="Descartada"),"",IFERROR(I29*1,"")))</f>
        <v/>
      </c>
      <c r="T29" s="19" t="n"/>
    </row>
    <row r="30" ht="24" customHeight="1">
      <c r="A30" s="17" t="n"/>
      <c r="B30" s="18" t="n"/>
      <c r="C30" s="19" t="n"/>
      <c r="D30" s="19" t="n"/>
      <c r="E30" s="17" t="n"/>
      <c r="F30" s="19" t="n"/>
      <c r="G30" s="19" t="n"/>
      <c r="H30" s="17" t="n"/>
      <c r="I30" s="20" t="n"/>
      <c r="J30" s="18" t="n"/>
      <c r="K30" s="17" t="n"/>
      <c r="L30" s="18" t="n"/>
      <c r="M30" s="18" t="n"/>
      <c r="N30" s="21">
        <f>IF(E30="","",IFERROR(VLOOKUP(E30,'Parámetros'!$D$4:$E$8,2,FALSE),""))</f>
        <v/>
      </c>
      <c r="O30" s="22">
        <f>IF(OR(B30="",N30=""),"",IFERROR(B30+N30,""))</f>
        <v/>
      </c>
      <c r="P30" s="21">
        <f>IF(OR(J30="",O30=""),"",IFERROR(J30-O30,""))</f>
        <v/>
      </c>
      <c r="Q30" s="21">
        <f>IF(OR(J30="",K30="",K30="Atendida",K30="Descartada"),"",IFERROR(J30-TODAY(),""))</f>
        <v/>
      </c>
      <c r="R30" s="14">
        <f>IFERROR(IF(OR(A30="",B30="",K30=""),"",IF(OR(K30="Atendida",K30="Descartada"),IF(L30="","Falta fecha de resolución","Sin alerta"),IF(J30="","Falta fecha de seguimiento",IF(J30&lt;TODAY(),"Seguimiento vencido",IF(J30&lt;=TODAY()+'Parámetros'!$B$4,"Seguimiento próximo",IF(OR(AND(M30="",TODAY()-B30&gt;='Parámetros'!$B$5),AND(M30&lt;&gt;"",TODAY()-M30&gt;='Parámetros'!$B$5)),"Revisar contacto","En plazo")))))),"Revisar fechas capturadas")</f>
        <v/>
      </c>
      <c r="S30" s="23">
        <f>IF(OR(I30="",K30=""),"",IF(OR(K30="Atendida",K30="Descartada"),"",IFERROR(I30*1,"")))</f>
        <v/>
      </c>
      <c r="T30" s="19" t="n"/>
    </row>
    <row r="31" ht="24" customHeight="1">
      <c r="A31" s="17" t="n"/>
      <c r="B31" s="18" t="n"/>
      <c r="C31" s="19" t="n"/>
      <c r="D31" s="19" t="n"/>
      <c r="E31" s="17" t="n"/>
      <c r="F31" s="19" t="n"/>
      <c r="G31" s="19" t="n"/>
      <c r="H31" s="17" t="n"/>
      <c r="I31" s="20" t="n"/>
      <c r="J31" s="18" t="n"/>
      <c r="K31" s="17" t="n"/>
      <c r="L31" s="18" t="n"/>
      <c r="M31" s="18" t="n"/>
      <c r="N31" s="24">
        <f>IF(E31="","",IFERROR(VLOOKUP(E31,'Parámetros'!$D$4:$E$8,2,FALSE),""))</f>
        <v/>
      </c>
      <c r="O31" s="25">
        <f>IF(OR(B31="",N31=""),"",IFERROR(B31+N31,""))</f>
        <v/>
      </c>
      <c r="P31" s="24">
        <f>IF(OR(J31="",O31=""),"",IFERROR(J31-O31,""))</f>
        <v/>
      </c>
      <c r="Q31" s="24">
        <f>IF(OR(J31="",K31="",K31="Atendida",K31="Descartada"),"",IFERROR(J31-TODAY(),""))</f>
        <v/>
      </c>
      <c r="R31" s="15">
        <f>IFERROR(IF(OR(A31="",B31="",K31=""),"",IF(OR(K31="Atendida",K31="Descartada"),IF(L31="","Falta fecha de resolución","Sin alerta"),IF(J31="","Falta fecha de seguimiento",IF(J31&lt;TODAY(),"Seguimiento vencido",IF(J31&lt;=TODAY()+'Parámetros'!$B$4,"Seguimiento próximo",IF(OR(AND(M31="",TODAY()-B31&gt;='Parámetros'!$B$5),AND(M31&lt;&gt;"",TODAY()-M31&gt;='Parámetros'!$B$5)),"Revisar contacto","En plazo")))))),"Revisar fechas capturadas")</f>
        <v/>
      </c>
      <c r="S31" s="26">
        <f>IF(OR(I31="",K31=""),"",IF(OR(K31="Atendida",K31="Descartada"),"",IFERROR(I31*1,"")))</f>
        <v/>
      </c>
      <c r="T31" s="19" t="n"/>
    </row>
    <row r="32" ht="24" customHeight="1">
      <c r="A32" s="17" t="n"/>
      <c r="B32" s="18" t="n"/>
      <c r="C32" s="19" t="n"/>
      <c r="D32" s="19" t="n"/>
      <c r="E32" s="17" t="n"/>
      <c r="F32" s="19" t="n"/>
      <c r="G32" s="19" t="n"/>
      <c r="H32" s="17" t="n"/>
      <c r="I32" s="20" t="n"/>
      <c r="J32" s="18" t="n"/>
      <c r="K32" s="17" t="n"/>
      <c r="L32" s="18" t="n"/>
      <c r="M32" s="18" t="n"/>
      <c r="N32" s="21">
        <f>IF(E32="","",IFERROR(VLOOKUP(E32,'Parámetros'!$D$4:$E$8,2,FALSE),""))</f>
        <v/>
      </c>
      <c r="O32" s="22">
        <f>IF(OR(B32="",N32=""),"",IFERROR(B32+N32,""))</f>
        <v/>
      </c>
      <c r="P32" s="21">
        <f>IF(OR(J32="",O32=""),"",IFERROR(J32-O32,""))</f>
        <v/>
      </c>
      <c r="Q32" s="21">
        <f>IF(OR(J32="",K32="",K32="Atendida",K32="Descartada"),"",IFERROR(J32-TODAY(),""))</f>
        <v/>
      </c>
      <c r="R32" s="14">
        <f>IFERROR(IF(OR(A32="",B32="",K32=""),"",IF(OR(K32="Atendida",K32="Descartada"),IF(L32="","Falta fecha de resolución","Sin alerta"),IF(J32="","Falta fecha de seguimiento",IF(J32&lt;TODAY(),"Seguimiento vencido",IF(J32&lt;=TODAY()+'Parámetros'!$B$4,"Seguimiento próximo",IF(OR(AND(M32="",TODAY()-B32&gt;='Parámetros'!$B$5),AND(M32&lt;&gt;"",TODAY()-M32&gt;='Parámetros'!$B$5)),"Revisar contacto","En plazo")))))),"Revisar fechas capturadas")</f>
        <v/>
      </c>
      <c r="S32" s="23">
        <f>IF(OR(I32="",K32=""),"",IF(OR(K32="Atendida",K32="Descartada"),"",IFERROR(I32*1,"")))</f>
        <v/>
      </c>
      <c r="T32" s="19" t="n"/>
    </row>
    <row r="33" ht="24" customHeight="1">
      <c r="A33" s="17" t="n"/>
      <c r="B33" s="18" t="n"/>
      <c r="C33" s="19" t="n"/>
      <c r="D33" s="19" t="n"/>
      <c r="E33" s="17" t="n"/>
      <c r="F33" s="19" t="n"/>
      <c r="G33" s="19" t="n"/>
      <c r="H33" s="17" t="n"/>
      <c r="I33" s="20" t="n"/>
      <c r="J33" s="18" t="n"/>
      <c r="K33" s="17" t="n"/>
      <c r="L33" s="18" t="n"/>
      <c r="M33" s="18" t="n"/>
      <c r="N33" s="24">
        <f>IF(E33="","",IFERROR(VLOOKUP(E33,'Parámetros'!$D$4:$E$8,2,FALSE),""))</f>
        <v/>
      </c>
      <c r="O33" s="25">
        <f>IF(OR(B33="",N33=""),"",IFERROR(B33+N33,""))</f>
        <v/>
      </c>
      <c r="P33" s="24">
        <f>IF(OR(J33="",O33=""),"",IFERROR(J33-O33,""))</f>
        <v/>
      </c>
      <c r="Q33" s="24">
        <f>IF(OR(J33="",K33="",K33="Atendida",K33="Descartada"),"",IFERROR(J33-TODAY(),""))</f>
        <v/>
      </c>
      <c r="R33" s="15">
        <f>IFERROR(IF(OR(A33="",B33="",K33=""),"",IF(OR(K33="Atendida",K33="Descartada"),IF(L33="","Falta fecha de resolución","Sin alerta"),IF(J33="","Falta fecha de seguimiento",IF(J33&lt;TODAY(),"Seguimiento vencido",IF(J33&lt;=TODAY()+'Parámetros'!$B$4,"Seguimiento próximo",IF(OR(AND(M33="",TODAY()-B33&gt;='Parámetros'!$B$5),AND(M33&lt;&gt;"",TODAY()-M33&gt;='Parámetros'!$B$5)),"Revisar contacto","En plazo")))))),"Revisar fechas capturadas")</f>
        <v/>
      </c>
      <c r="S33" s="26">
        <f>IF(OR(I33="",K33=""),"",IF(OR(K33="Atendida",K33="Descartada"),"",IFERROR(I33*1,"")))</f>
        <v/>
      </c>
      <c r="T33" s="19" t="n"/>
    </row>
    <row r="34" ht="24" customHeight="1">
      <c r="A34" s="17" t="n"/>
      <c r="B34" s="18" t="n"/>
      <c r="C34" s="19" t="n"/>
      <c r="D34" s="19" t="n"/>
      <c r="E34" s="17" t="n"/>
      <c r="F34" s="19" t="n"/>
      <c r="G34" s="19" t="n"/>
      <c r="H34" s="17" t="n"/>
      <c r="I34" s="20" t="n"/>
      <c r="J34" s="18" t="n"/>
      <c r="K34" s="17" t="n"/>
      <c r="L34" s="18" t="n"/>
      <c r="M34" s="18" t="n"/>
      <c r="N34" s="21">
        <f>IF(E34="","",IFERROR(VLOOKUP(E34,'Parámetros'!$D$4:$E$8,2,FALSE),""))</f>
        <v/>
      </c>
      <c r="O34" s="22">
        <f>IF(OR(B34="",N34=""),"",IFERROR(B34+N34,""))</f>
        <v/>
      </c>
      <c r="P34" s="21">
        <f>IF(OR(J34="",O34=""),"",IFERROR(J34-O34,""))</f>
        <v/>
      </c>
      <c r="Q34" s="21">
        <f>IF(OR(J34="",K34="",K34="Atendida",K34="Descartada"),"",IFERROR(J34-TODAY(),""))</f>
        <v/>
      </c>
      <c r="R34" s="14">
        <f>IFERROR(IF(OR(A34="",B34="",K34=""),"",IF(OR(K34="Atendida",K34="Descartada"),IF(L34="","Falta fecha de resolución","Sin alerta"),IF(J34="","Falta fecha de seguimiento",IF(J34&lt;TODAY(),"Seguimiento vencido",IF(J34&lt;=TODAY()+'Parámetros'!$B$4,"Seguimiento próximo",IF(OR(AND(M34="",TODAY()-B34&gt;='Parámetros'!$B$5),AND(M34&lt;&gt;"",TODAY()-M34&gt;='Parámetros'!$B$5)),"Revisar contacto","En plazo")))))),"Revisar fechas capturadas")</f>
        <v/>
      </c>
      <c r="S34" s="23">
        <f>IF(OR(I34="",K34=""),"",IF(OR(K34="Atendida",K34="Descartada"),"",IFERROR(I34*1,"")))</f>
        <v/>
      </c>
      <c r="T34" s="19" t="n"/>
    </row>
    <row r="35" ht="24" customHeight="1">
      <c r="A35" s="17" t="n"/>
      <c r="B35" s="18" t="n"/>
      <c r="C35" s="19" t="n"/>
      <c r="D35" s="19" t="n"/>
      <c r="E35" s="17" t="n"/>
      <c r="F35" s="19" t="n"/>
      <c r="G35" s="19" t="n"/>
      <c r="H35" s="17" t="n"/>
      <c r="I35" s="20" t="n"/>
      <c r="J35" s="18" t="n"/>
      <c r="K35" s="17" t="n"/>
      <c r="L35" s="18" t="n"/>
      <c r="M35" s="18" t="n"/>
      <c r="N35" s="24">
        <f>IF(E35="","",IFERROR(VLOOKUP(E35,'Parámetros'!$D$4:$E$8,2,FALSE),""))</f>
        <v/>
      </c>
      <c r="O35" s="25">
        <f>IF(OR(B35="",N35=""),"",IFERROR(B35+N35,""))</f>
        <v/>
      </c>
      <c r="P35" s="24">
        <f>IF(OR(J35="",O35=""),"",IFERROR(J35-O35,""))</f>
        <v/>
      </c>
      <c r="Q35" s="24">
        <f>IF(OR(J35="",K35="",K35="Atendida",K35="Descartada"),"",IFERROR(J35-TODAY(),""))</f>
        <v/>
      </c>
      <c r="R35" s="15">
        <f>IFERROR(IF(OR(A35="",B35="",K35=""),"",IF(OR(K35="Atendida",K35="Descartada"),IF(L35="","Falta fecha de resolución","Sin alerta"),IF(J35="","Falta fecha de seguimiento",IF(J35&lt;TODAY(),"Seguimiento vencido",IF(J35&lt;=TODAY()+'Parámetros'!$B$4,"Seguimiento próximo",IF(OR(AND(M35="",TODAY()-B35&gt;='Parámetros'!$B$5),AND(M35&lt;&gt;"",TODAY()-M35&gt;='Parámetros'!$B$5)),"Revisar contacto","En plazo")))))),"Revisar fechas capturadas")</f>
        <v/>
      </c>
      <c r="S35" s="26">
        <f>IF(OR(I35="",K35=""),"",IF(OR(K35="Atendida",K35="Descartada"),"",IFERROR(I35*1,"")))</f>
        <v/>
      </c>
      <c r="T35" s="19" t="n"/>
    </row>
    <row r="36" ht="24" customHeight="1">
      <c r="A36" s="17" t="n"/>
      <c r="B36" s="18" t="n"/>
      <c r="C36" s="19" t="n"/>
      <c r="D36" s="19" t="n"/>
      <c r="E36" s="17" t="n"/>
      <c r="F36" s="19" t="n"/>
      <c r="G36" s="19" t="n"/>
      <c r="H36" s="17" t="n"/>
      <c r="I36" s="20" t="n"/>
      <c r="J36" s="18" t="n"/>
      <c r="K36" s="17" t="n"/>
      <c r="L36" s="18" t="n"/>
      <c r="M36" s="18" t="n"/>
      <c r="N36" s="21">
        <f>IF(E36="","",IFERROR(VLOOKUP(E36,'Parámetros'!$D$4:$E$8,2,FALSE),""))</f>
        <v/>
      </c>
      <c r="O36" s="22">
        <f>IF(OR(B36="",N36=""),"",IFERROR(B36+N36,""))</f>
        <v/>
      </c>
      <c r="P36" s="21">
        <f>IF(OR(J36="",O36=""),"",IFERROR(J36-O36,""))</f>
        <v/>
      </c>
      <c r="Q36" s="21">
        <f>IF(OR(J36="",K36="",K36="Atendida",K36="Descartada"),"",IFERROR(J36-TODAY(),""))</f>
        <v/>
      </c>
      <c r="R36" s="14">
        <f>IFERROR(IF(OR(A36="",B36="",K36=""),"",IF(OR(K36="Atendida",K36="Descartada"),IF(L36="","Falta fecha de resolución","Sin alerta"),IF(J36="","Falta fecha de seguimiento",IF(J36&lt;TODAY(),"Seguimiento vencido",IF(J36&lt;=TODAY()+'Parámetros'!$B$4,"Seguimiento próximo",IF(OR(AND(M36="",TODAY()-B36&gt;='Parámetros'!$B$5),AND(M36&lt;&gt;"",TODAY()-M36&gt;='Parámetros'!$B$5)),"Revisar contacto","En plazo")))))),"Revisar fechas capturadas")</f>
        <v/>
      </c>
      <c r="S36" s="23">
        <f>IF(OR(I36="",K36=""),"",IF(OR(K36="Atendida",K36="Descartada"),"",IFERROR(I36*1,"")))</f>
        <v/>
      </c>
      <c r="T36" s="19" t="n"/>
    </row>
    <row r="37" ht="24" customHeight="1">
      <c r="A37" s="17" t="n"/>
      <c r="B37" s="18" t="n"/>
      <c r="C37" s="19" t="n"/>
      <c r="D37" s="19" t="n"/>
      <c r="E37" s="17" t="n"/>
      <c r="F37" s="19" t="n"/>
      <c r="G37" s="19" t="n"/>
      <c r="H37" s="17" t="n"/>
      <c r="I37" s="20" t="n"/>
      <c r="J37" s="18" t="n"/>
      <c r="K37" s="17" t="n"/>
      <c r="L37" s="18" t="n"/>
      <c r="M37" s="18" t="n"/>
      <c r="N37" s="24">
        <f>IF(E37="","",IFERROR(VLOOKUP(E37,'Parámetros'!$D$4:$E$8,2,FALSE),""))</f>
        <v/>
      </c>
      <c r="O37" s="25">
        <f>IF(OR(B37="",N37=""),"",IFERROR(B37+N37,""))</f>
        <v/>
      </c>
      <c r="P37" s="24">
        <f>IF(OR(J37="",O37=""),"",IFERROR(J37-O37,""))</f>
        <v/>
      </c>
      <c r="Q37" s="24">
        <f>IF(OR(J37="",K37="",K37="Atendida",K37="Descartada"),"",IFERROR(J37-TODAY(),""))</f>
        <v/>
      </c>
      <c r="R37" s="15">
        <f>IFERROR(IF(OR(A37="",B37="",K37=""),"",IF(OR(K37="Atendida",K37="Descartada"),IF(L37="","Falta fecha de resolución","Sin alerta"),IF(J37="","Falta fecha de seguimiento",IF(J37&lt;TODAY(),"Seguimiento vencido",IF(J37&lt;=TODAY()+'Parámetros'!$B$4,"Seguimiento próximo",IF(OR(AND(M37="",TODAY()-B37&gt;='Parámetros'!$B$5),AND(M37&lt;&gt;"",TODAY()-M37&gt;='Parámetros'!$B$5)),"Revisar contacto","En plazo")))))),"Revisar fechas capturadas")</f>
        <v/>
      </c>
      <c r="S37" s="26">
        <f>IF(OR(I37="",K37=""),"",IF(OR(K37="Atendida",K37="Descartada"),"",IFERROR(I37*1,"")))</f>
        <v/>
      </c>
      <c r="T37" s="19" t="n"/>
    </row>
    <row r="38" ht="24" customHeight="1">
      <c r="A38" s="17" t="n"/>
      <c r="B38" s="18" t="n"/>
      <c r="C38" s="19" t="n"/>
      <c r="D38" s="19" t="n"/>
      <c r="E38" s="17" t="n"/>
      <c r="F38" s="19" t="n"/>
      <c r="G38" s="19" t="n"/>
      <c r="H38" s="17" t="n"/>
      <c r="I38" s="20" t="n"/>
      <c r="J38" s="18" t="n"/>
      <c r="K38" s="17" t="n"/>
      <c r="L38" s="18" t="n"/>
      <c r="M38" s="18" t="n"/>
      <c r="N38" s="21">
        <f>IF(E38="","",IFERROR(VLOOKUP(E38,'Parámetros'!$D$4:$E$8,2,FALSE),""))</f>
        <v/>
      </c>
      <c r="O38" s="22">
        <f>IF(OR(B38="",N38=""),"",IFERROR(B38+N38,""))</f>
        <v/>
      </c>
      <c r="P38" s="21">
        <f>IF(OR(J38="",O38=""),"",IFERROR(J38-O38,""))</f>
        <v/>
      </c>
      <c r="Q38" s="21">
        <f>IF(OR(J38="",K38="",K38="Atendida",K38="Descartada"),"",IFERROR(J38-TODAY(),""))</f>
        <v/>
      </c>
      <c r="R38" s="14">
        <f>IFERROR(IF(OR(A38="",B38="",K38=""),"",IF(OR(K38="Atendida",K38="Descartada"),IF(L38="","Falta fecha de resolución","Sin alerta"),IF(J38="","Falta fecha de seguimiento",IF(J38&lt;TODAY(),"Seguimiento vencido",IF(J38&lt;=TODAY()+'Parámetros'!$B$4,"Seguimiento próximo",IF(OR(AND(M38="",TODAY()-B38&gt;='Parámetros'!$B$5),AND(M38&lt;&gt;"",TODAY()-M38&gt;='Parámetros'!$B$5)),"Revisar contacto","En plazo")))))),"Revisar fechas capturadas")</f>
        <v/>
      </c>
      <c r="S38" s="23">
        <f>IF(OR(I38="",K38=""),"",IF(OR(K38="Atendida",K38="Descartada"),"",IFERROR(I38*1,"")))</f>
        <v/>
      </c>
      <c r="T38" s="19" t="n"/>
    </row>
    <row r="39" ht="24" customHeight="1">
      <c r="A39" s="17" t="n"/>
      <c r="B39" s="18" t="n"/>
      <c r="C39" s="19" t="n"/>
      <c r="D39" s="19" t="n"/>
      <c r="E39" s="17" t="n"/>
      <c r="F39" s="19" t="n"/>
      <c r="G39" s="19" t="n"/>
      <c r="H39" s="17" t="n"/>
      <c r="I39" s="20" t="n"/>
      <c r="J39" s="18" t="n"/>
      <c r="K39" s="17" t="n"/>
      <c r="L39" s="18" t="n"/>
      <c r="M39" s="18" t="n"/>
      <c r="N39" s="24">
        <f>IF(E39="","",IFERROR(VLOOKUP(E39,'Parámetros'!$D$4:$E$8,2,FALSE),""))</f>
        <v/>
      </c>
      <c r="O39" s="25">
        <f>IF(OR(B39="",N39=""),"",IFERROR(B39+N39,""))</f>
        <v/>
      </c>
      <c r="P39" s="24">
        <f>IF(OR(J39="",O39=""),"",IFERROR(J39-O39,""))</f>
        <v/>
      </c>
      <c r="Q39" s="24">
        <f>IF(OR(J39="",K39="",K39="Atendida",K39="Descartada"),"",IFERROR(J39-TODAY(),""))</f>
        <v/>
      </c>
      <c r="R39" s="15">
        <f>IFERROR(IF(OR(A39="",B39="",K39=""),"",IF(OR(K39="Atendida",K39="Descartada"),IF(L39="","Falta fecha de resolución","Sin alerta"),IF(J39="","Falta fecha de seguimiento",IF(J39&lt;TODAY(),"Seguimiento vencido",IF(J39&lt;=TODAY()+'Parámetros'!$B$4,"Seguimiento próximo",IF(OR(AND(M39="",TODAY()-B39&gt;='Parámetros'!$B$5),AND(M39&lt;&gt;"",TODAY()-M39&gt;='Parámetros'!$B$5)),"Revisar contacto","En plazo")))))),"Revisar fechas capturadas")</f>
        <v/>
      </c>
      <c r="S39" s="26">
        <f>IF(OR(I39="",K39=""),"",IF(OR(K39="Atendida",K39="Descartada"),"",IFERROR(I39*1,"")))</f>
        <v/>
      </c>
      <c r="T39" s="19" t="n"/>
    </row>
    <row r="40" ht="24" customHeight="1">
      <c r="A40" s="17" t="n"/>
      <c r="B40" s="18" t="n"/>
      <c r="C40" s="19" t="n"/>
      <c r="D40" s="19" t="n"/>
      <c r="E40" s="17" t="n"/>
      <c r="F40" s="19" t="n"/>
      <c r="G40" s="19" t="n"/>
      <c r="H40" s="17" t="n"/>
      <c r="I40" s="20" t="n"/>
      <c r="J40" s="18" t="n"/>
      <c r="K40" s="17" t="n"/>
      <c r="L40" s="18" t="n"/>
      <c r="M40" s="18" t="n"/>
      <c r="N40" s="21">
        <f>IF(E40="","",IFERROR(VLOOKUP(E40,'Parámetros'!$D$4:$E$8,2,FALSE),""))</f>
        <v/>
      </c>
      <c r="O40" s="22">
        <f>IF(OR(B40="",N40=""),"",IFERROR(B40+N40,""))</f>
        <v/>
      </c>
      <c r="P40" s="21">
        <f>IF(OR(J40="",O40=""),"",IFERROR(J40-O40,""))</f>
        <v/>
      </c>
      <c r="Q40" s="21">
        <f>IF(OR(J40="",K40="",K40="Atendida",K40="Descartada"),"",IFERROR(J40-TODAY(),""))</f>
        <v/>
      </c>
      <c r="R40" s="14">
        <f>IFERROR(IF(OR(A40="",B40="",K40=""),"",IF(OR(K40="Atendida",K40="Descartada"),IF(L40="","Falta fecha de resolución","Sin alerta"),IF(J40="","Falta fecha de seguimiento",IF(J40&lt;TODAY(),"Seguimiento vencido",IF(J40&lt;=TODAY()+'Parámetros'!$B$4,"Seguimiento próximo",IF(OR(AND(M40="",TODAY()-B40&gt;='Parámetros'!$B$5),AND(M40&lt;&gt;"",TODAY()-M40&gt;='Parámetros'!$B$5)),"Revisar contacto","En plazo")))))),"Revisar fechas capturadas")</f>
        <v/>
      </c>
      <c r="S40" s="23">
        <f>IF(OR(I40="",K40=""),"",IF(OR(K40="Atendida",K40="Descartada"),"",IFERROR(I40*1,"")))</f>
        <v/>
      </c>
      <c r="T40" s="19" t="n"/>
    </row>
    <row r="41" ht="24" customHeight="1">
      <c r="A41" s="17" t="n"/>
      <c r="B41" s="18" t="n"/>
      <c r="C41" s="19" t="n"/>
      <c r="D41" s="19" t="n"/>
      <c r="E41" s="17" t="n"/>
      <c r="F41" s="19" t="n"/>
      <c r="G41" s="19" t="n"/>
      <c r="H41" s="17" t="n"/>
      <c r="I41" s="20" t="n"/>
      <c r="J41" s="18" t="n"/>
      <c r="K41" s="17" t="n"/>
      <c r="L41" s="18" t="n"/>
      <c r="M41" s="18" t="n"/>
      <c r="N41" s="24">
        <f>IF(E41="","",IFERROR(VLOOKUP(E41,'Parámetros'!$D$4:$E$8,2,FALSE),""))</f>
        <v/>
      </c>
      <c r="O41" s="25">
        <f>IF(OR(B41="",N41=""),"",IFERROR(B41+N41,""))</f>
        <v/>
      </c>
      <c r="P41" s="24">
        <f>IF(OR(J41="",O41=""),"",IFERROR(J41-O41,""))</f>
        <v/>
      </c>
      <c r="Q41" s="24">
        <f>IF(OR(J41="",K41="",K41="Atendida",K41="Descartada"),"",IFERROR(J41-TODAY(),""))</f>
        <v/>
      </c>
      <c r="R41" s="15">
        <f>IFERROR(IF(OR(A41="",B41="",K41=""),"",IF(OR(K41="Atendida",K41="Descartada"),IF(L41="","Falta fecha de resolución","Sin alerta"),IF(J41="","Falta fecha de seguimiento",IF(J41&lt;TODAY(),"Seguimiento vencido",IF(J41&lt;=TODAY()+'Parámetros'!$B$4,"Seguimiento próximo",IF(OR(AND(M41="",TODAY()-B41&gt;='Parámetros'!$B$5),AND(M41&lt;&gt;"",TODAY()-M41&gt;='Parámetros'!$B$5)),"Revisar contacto","En plazo")))))),"Revisar fechas capturadas")</f>
        <v/>
      </c>
      <c r="S41" s="26">
        <f>IF(OR(I41="",K41=""),"",IF(OR(K41="Atendida",K41="Descartada"),"",IFERROR(I41*1,"")))</f>
        <v/>
      </c>
      <c r="T41" s="19" t="n"/>
    </row>
    <row r="42" ht="24" customHeight="1">
      <c r="A42" s="17" t="n"/>
      <c r="B42" s="18" t="n"/>
      <c r="C42" s="19" t="n"/>
      <c r="D42" s="19" t="n"/>
      <c r="E42" s="17" t="n"/>
      <c r="F42" s="19" t="n"/>
      <c r="G42" s="19" t="n"/>
      <c r="H42" s="17" t="n"/>
      <c r="I42" s="20" t="n"/>
      <c r="J42" s="18" t="n"/>
      <c r="K42" s="17" t="n"/>
      <c r="L42" s="18" t="n"/>
      <c r="M42" s="18" t="n"/>
      <c r="N42" s="21">
        <f>IF(E42="","",IFERROR(VLOOKUP(E42,'Parámetros'!$D$4:$E$8,2,FALSE),""))</f>
        <v/>
      </c>
      <c r="O42" s="22">
        <f>IF(OR(B42="",N42=""),"",IFERROR(B42+N42,""))</f>
        <v/>
      </c>
      <c r="P42" s="21">
        <f>IF(OR(J42="",O42=""),"",IFERROR(J42-O42,""))</f>
        <v/>
      </c>
      <c r="Q42" s="21">
        <f>IF(OR(J42="",K42="",K42="Atendida",K42="Descartada"),"",IFERROR(J42-TODAY(),""))</f>
        <v/>
      </c>
      <c r="R42" s="14">
        <f>IFERROR(IF(OR(A42="",B42="",K42=""),"",IF(OR(K42="Atendida",K42="Descartada"),IF(L42="","Falta fecha de resolución","Sin alerta"),IF(J42="","Falta fecha de seguimiento",IF(J42&lt;TODAY(),"Seguimiento vencido",IF(J42&lt;=TODAY()+'Parámetros'!$B$4,"Seguimiento próximo",IF(OR(AND(M42="",TODAY()-B42&gt;='Parámetros'!$B$5),AND(M42&lt;&gt;"",TODAY()-M42&gt;='Parámetros'!$B$5)),"Revisar contacto","En plazo")))))),"Revisar fechas capturadas")</f>
        <v/>
      </c>
      <c r="S42" s="23">
        <f>IF(OR(I42="",K42=""),"",IF(OR(K42="Atendida",K42="Descartada"),"",IFERROR(I42*1,"")))</f>
        <v/>
      </c>
      <c r="T42" s="19" t="n"/>
    </row>
    <row r="43" ht="24" customHeight="1">
      <c r="A43" s="17" t="n"/>
      <c r="B43" s="18" t="n"/>
      <c r="C43" s="19" t="n"/>
      <c r="D43" s="19" t="n"/>
      <c r="E43" s="17" t="n"/>
      <c r="F43" s="19" t="n"/>
      <c r="G43" s="19" t="n"/>
      <c r="H43" s="17" t="n"/>
      <c r="I43" s="20" t="n"/>
      <c r="J43" s="18" t="n"/>
      <c r="K43" s="17" t="n"/>
      <c r="L43" s="18" t="n"/>
      <c r="M43" s="18" t="n"/>
      <c r="N43" s="24">
        <f>IF(E43="","",IFERROR(VLOOKUP(E43,'Parámetros'!$D$4:$E$8,2,FALSE),""))</f>
        <v/>
      </c>
      <c r="O43" s="25">
        <f>IF(OR(B43="",N43=""),"",IFERROR(B43+N43,""))</f>
        <v/>
      </c>
      <c r="P43" s="24">
        <f>IF(OR(J43="",O43=""),"",IFERROR(J43-O43,""))</f>
        <v/>
      </c>
      <c r="Q43" s="24">
        <f>IF(OR(J43="",K43="",K43="Atendida",K43="Descartada"),"",IFERROR(J43-TODAY(),""))</f>
        <v/>
      </c>
      <c r="R43" s="15">
        <f>IFERROR(IF(OR(A43="",B43="",K43=""),"",IF(OR(K43="Atendida",K43="Descartada"),IF(L43="","Falta fecha de resolución","Sin alerta"),IF(J43="","Falta fecha de seguimiento",IF(J43&lt;TODAY(),"Seguimiento vencido",IF(J43&lt;=TODAY()+'Parámetros'!$B$4,"Seguimiento próximo",IF(OR(AND(M43="",TODAY()-B43&gt;='Parámetros'!$B$5),AND(M43&lt;&gt;"",TODAY()-M43&gt;='Parámetros'!$B$5)),"Revisar contacto","En plazo")))))),"Revisar fechas capturadas")</f>
        <v/>
      </c>
      <c r="S43" s="26">
        <f>IF(OR(I43="",K43=""),"",IF(OR(K43="Atendida",K43="Descartada"),"",IFERROR(I43*1,"")))</f>
        <v/>
      </c>
      <c r="T43" s="19" t="n"/>
    </row>
    <row r="44" ht="24" customHeight="1">
      <c r="A44" s="17" t="n"/>
      <c r="B44" s="18" t="n"/>
      <c r="C44" s="19" t="n"/>
      <c r="D44" s="19" t="n"/>
      <c r="E44" s="17" t="n"/>
      <c r="F44" s="19" t="n"/>
      <c r="G44" s="19" t="n"/>
      <c r="H44" s="17" t="n"/>
      <c r="I44" s="20" t="n"/>
      <c r="J44" s="18" t="n"/>
      <c r="K44" s="17" t="n"/>
      <c r="L44" s="18" t="n"/>
      <c r="M44" s="18" t="n"/>
      <c r="N44" s="21">
        <f>IF(E44="","",IFERROR(VLOOKUP(E44,'Parámetros'!$D$4:$E$8,2,FALSE),""))</f>
        <v/>
      </c>
      <c r="O44" s="22">
        <f>IF(OR(B44="",N44=""),"",IFERROR(B44+N44,""))</f>
        <v/>
      </c>
      <c r="P44" s="21">
        <f>IF(OR(J44="",O44=""),"",IFERROR(J44-O44,""))</f>
        <v/>
      </c>
      <c r="Q44" s="21">
        <f>IF(OR(J44="",K44="",K44="Atendida",K44="Descartada"),"",IFERROR(J44-TODAY(),""))</f>
        <v/>
      </c>
      <c r="R44" s="14">
        <f>IFERROR(IF(OR(A44="",B44="",K44=""),"",IF(OR(K44="Atendida",K44="Descartada"),IF(L44="","Falta fecha de resolución","Sin alerta"),IF(J44="","Falta fecha de seguimiento",IF(J44&lt;TODAY(),"Seguimiento vencido",IF(J44&lt;=TODAY()+'Parámetros'!$B$4,"Seguimiento próximo",IF(OR(AND(M44="",TODAY()-B44&gt;='Parámetros'!$B$5),AND(M44&lt;&gt;"",TODAY()-M44&gt;='Parámetros'!$B$5)),"Revisar contacto","En plazo")))))),"Revisar fechas capturadas")</f>
        <v/>
      </c>
      <c r="S44" s="23">
        <f>IF(OR(I44="",K44=""),"",IF(OR(K44="Atendida",K44="Descartada"),"",IFERROR(I44*1,"")))</f>
        <v/>
      </c>
      <c r="T44" s="19" t="n"/>
    </row>
    <row r="45" ht="24" customHeight="1">
      <c r="A45" s="17" t="n"/>
      <c r="B45" s="18" t="n"/>
      <c r="C45" s="19" t="n"/>
      <c r="D45" s="19" t="n"/>
      <c r="E45" s="17" t="n"/>
      <c r="F45" s="19" t="n"/>
      <c r="G45" s="19" t="n"/>
      <c r="H45" s="17" t="n"/>
      <c r="I45" s="20" t="n"/>
      <c r="J45" s="18" t="n"/>
      <c r="K45" s="17" t="n"/>
      <c r="L45" s="18" t="n"/>
      <c r="M45" s="18" t="n"/>
      <c r="N45" s="24">
        <f>IF(E45="","",IFERROR(VLOOKUP(E45,'Parámetros'!$D$4:$E$8,2,FALSE),""))</f>
        <v/>
      </c>
      <c r="O45" s="25">
        <f>IF(OR(B45="",N45=""),"",IFERROR(B45+N45,""))</f>
        <v/>
      </c>
      <c r="P45" s="24">
        <f>IF(OR(J45="",O45=""),"",IFERROR(J45-O45,""))</f>
        <v/>
      </c>
      <c r="Q45" s="24">
        <f>IF(OR(J45="",K45="",K45="Atendida",K45="Descartada"),"",IFERROR(J45-TODAY(),""))</f>
        <v/>
      </c>
      <c r="R45" s="15">
        <f>IFERROR(IF(OR(A45="",B45="",K45=""),"",IF(OR(K45="Atendida",K45="Descartada"),IF(L45="","Falta fecha de resolución","Sin alerta"),IF(J45="","Falta fecha de seguimiento",IF(J45&lt;TODAY(),"Seguimiento vencido",IF(J45&lt;=TODAY()+'Parámetros'!$B$4,"Seguimiento próximo",IF(OR(AND(M45="",TODAY()-B45&gt;='Parámetros'!$B$5),AND(M45&lt;&gt;"",TODAY()-M45&gt;='Parámetros'!$B$5)),"Revisar contacto","En plazo")))))),"Revisar fechas capturadas")</f>
        <v/>
      </c>
      <c r="S45" s="26">
        <f>IF(OR(I45="",K45=""),"",IF(OR(K45="Atendida",K45="Descartada"),"",IFERROR(I45*1,"")))</f>
        <v/>
      </c>
      <c r="T45" s="19" t="n"/>
    </row>
    <row r="46" ht="24" customHeight="1">
      <c r="A46" s="17" t="n"/>
      <c r="B46" s="18" t="n"/>
      <c r="C46" s="19" t="n"/>
      <c r="D46" s="19" t="n"/>
      <c r="E46" s="17" t="n"/>
      <c r="F46" s="19" t="n"/>
      <c r="G46" s="19" t="n"/>
      <c r="H46" s="17" t="n"/>
      <c r="I46" s="20" t="n"/>
      <c r="J46" s="18" t="n"/>
      <c r="K46" s="17" t="n"/>
      <c r="L46" s="18" t="n"/>
      <c r="M46" s="18" t="n"/>
      <c r="N46" s="21">
        <f>IF(E46="","",IFERROR(VLOOKUP(E46,'Parámetros'!$D$4:$E$8,2,FALSE),""))</f>
        <v/>
      </c>
      <c r="O46" s="22">
        <f>IF(OR(B46="",N46=""),"",IFERROR(B46+N46,""))</f>
        <v/>
      </c>
      <c r="P46" s="21">
        <f>IF(OR(J46="",O46=""),"",IFERROR(J46-O46,""))</f>
        <v/>
      </c>
      <c r="Q46" s="21">
        <f>IF(OR(J46="",K46="",K46="Atendida",K46="Descartada"),"",IFERROR(J46-TODAY(),""))</f>
        <v/>
      </c>
      <c r="R46" s="14">
        <f>IFERROR(IF(OR(A46="",B46="",K46=""),"",IF(OR(K46="Atendida",K46="Descartada"),IF(L46="","Falta fecha de resolución","Sin alerta"),IF(J46="","Falta fecha de seguimiento",IF(J46&lt;TODAY(),"Seguimiento vencido",IF(J46&lt;=TODAY()+'Parámetros'!$B$4,"Seguimiento próximo",IF(OR(AND(M46="",TODAY()-B46&gt;='Parámetros'!$B$5),AND(M46&lt;&gt;"",TODAY()-M46&gt;='Parámetros'!$B$5)),"Revisar contacto","En plazo")))))),"Revisar fechas capturadas")</f>
        <v/>
      </c>
      <c r="S46" s="23">
        <f>IF(OR(I46="",K46=""),"",IF(OR(K46="Atendida",K46="Descartada"),"",IFERROR(I46*1,"")))</f>
        <v/>
      </c>
      <c r="T46" s="19" t="n"/>
    </row>
    <row r="47" ht="24" customHeight="1">
      <c r="A47" s="17" t="n"/>
      <c r="B47" s="18" t="n"/>
      <c r="C47" s="19" t="n"/>
      <c r="D47" s="19" t="n"/>
      <c r="E47" s="17" t="n"/>
      <c r="F47" s="19" t="n"/>
      <c r="G47" s="19" t="n"/>
      <c r="H47" s="17" t="n"/>
      <c r="I47" s="20" t="n"/>
      <c r="J47" s="18" t="n"/>
      <c r="K47" s="17" t="n"/>
      <c r="L47" s="18" t="n"/>
      <c r="M47" s="18" t="n"/>
      <c r="N47" s="24">
        <f>IF(E47="","",IFERROR(VLOOKUP(E47,'Parámetros'!$D$4:$E$8,2,FALSE),""))</f>
        <v/>
      </c>
      <c r="O47" s="25">
        <f>IF(OR(B47="",N47=""),"",IFERROR(B47+N47,""))</f>
        <v/>
      </c>
      <c r="P47" s="24">
        <f>IF(OR(J47="",O47=""),"",IFERROR(J47-O47,""))</f>
        <v/>
      </c>
      <c r="Q47" s="24">
        <f>IF(OR(J47="",K47="",K47="Atendida",K47="Descartada"),"",IFERROR(J47-TODAY(),""))</f>
        <v/>
      </c>
      <c r="R47" s="15">
        <f>IFERROR(IF(OR(A47="",B47="",K47=""),"",IF(OR(K47="Atendida",K47="Descartada"),IF(L47="","Falta fecha de resolución","Sin alerta"),IF(J47="","Falta fecha de seguimiento",IF(J47&lt;TODAY(),"Seguimiento vencido",IF(J47&lt;=TODAY()+'Parámetros'!$B$4,"Seguimiento próximo",IF(OR(AND(M47="",TODAY()-B47&gt;='Parámetros'!$B$5),AND(M47&lt;&gt;"",TODAY()-M47&gt;='Parámetros'!$B$5)),"Revisar contacto","En plazo")))))),"Revisar fechas capturadas")</f>
        <v/>
      </c>
      <c r="S47" s="26">
        <f>IF(OR(I47="",K47=""),"",IF(OR(K47="Atendida",K47="Descartada"),"",IFERROR(I47*1,"")))</f>
        <v/>
      </c>
      <c r="T47" s="19" t="n"/>
    </row>
    <row r="48" ht="24" customHeight="1">
      <c r="A48" s="17" t="n"/>
      <c r="B48" s="18" t="n"/>
      <c r="C48" s="19" t="n"/>
      <c r="D48" s="19" t="n"/>
      <c r="E48" s="17" t="n"/>
      <c r="F48" s="19" t="n"/>
      <c r="G48" s="19" t="n"/>
      <c r="H48" s="17" t="n"/>
      <c r="I48" s="20" t="n"/>
      <c r="J48" s="18" t="n"/>
      <c r="K48" s="17" t="n"/>
      <c r="L48" s="18" t="n"/>
      <c r="M48" s="18" t="n"/>
      <c r="N48" s="21">
        <f>IF(E48="","",IFERROR(VLOOKUP(E48,'Parámetros'!$D$4:$E$8,2,FALSE),""))</f>
        <v/>
      </c>
      <c r="O48" s="22">
        <f>IF(OR(B48="",N48=""),"",IFERROR(B48+N48,""))</f>
        <v/>
      </c>
      <c r="P48" s="21">
        <f>IF(OR(J48="",O48=""),"",IFERROR(J48-O48,""))</f>
        <v/>
      </c>
      <c r="Q48" s="21">
        <f>IF(OR(J48="",K48="",K48="Atendida",K48="Descartada"),"",IFERROR(J48-TODAY(),""))</f>
        <v/>
      </c>
      <c r="R48" s="14">
        <f>IFERROR(IF(OR(A48="",B48="",K48=""),"",IF(OR(K48="Atendida",K48="Descartada"),IF(L48="","Falta fecha de resolución","Sin alerta"),IF(J48="","Falta fecha de seguimiento",IF(J48&lt;TODAY(),"Seguimiento vencido",IF(J48&lt;=TODAY()+'Parámetros'!$B$4,"Seguimiento próximo",IF(OR(AND(M48="",TODAY()-B48&gt;='Parámetros'!$B$5),AND(M48&lt;&gt;"",TODAY()-M48&gt;='Parámetros'!$B$5)),"Revisar contacto","En plazo")))))),"Revisar fechas capturadas")</f>
        <v/>
      </c>
      <c r="S48" s="23">
        <f>IF(OR(I48="",K48=""),"",IF(OR(K48="Atendida",K48="Descartada"),"",IFERROR(I48*1,"")))</f>
        <v/>
      </c>
      <c r="T48" s="19" t="n"/>
    </row>
    <row r="49" ht="24" customHeight="1">
      <c r="A49" s="17" t="n"/>
      <c r="B49" s="18" t="n"/>
      <c r="C49" s="19" t="n"/>
      <c r="D49" s="19" t="n"/>
      <c r="E49" s="17" t="n"/>
      <c r="F49" s="19" t="n"/>
      <c r="G49" s="19" t="n"/>
      <c r="H49" s="17" t="n"/>
      <c r="I49" s="20" t="n"/>
      <c r="J49" s="18" t="n"/>
      <c r="K49" s="17" t="n"/>
      <c r="L49" s="18" t="n"/>
      <c r="M49" s="18" t="n"/>
      <c r="N49" s="24">
        <f>IF(E49="","",IFERROR(VLOOKUP(E49,'Parámetros'!$D$4:$E$8,2,FALSE),""))</f>
        <v/>
      </c>
      <c r="O49" s="25">
        <f>IF(OR(B49="",N49=""),"",IFERROR(B49+N49,""))</f>
        <v/>
      </c>
      <c r="P49" s="24">
        <f>IF(OR(J49="",O49=""),"",IFERROR(J49-O49,""))</f>
        <v/>
      </c>
      <c r="Q49" s="24">
        <f>IF(OR(J49="",K49="",K49="Atendida",K49="Descartada"),"",IFERROR(J49-TODAY(),""))</f>
        <v/>
      </c>
      <c r="R49" s="15">
        <f>IFERROR(IF(OR(A49="",B49="",K49=""),"",IF(OR(K49="Atendida",K49="Descartada"),IF(L49="","Falta fecha de resolución","Sin alerta"),IF(J49="","Falta fecha de seguimiento",IF(J49&lt;TODAY(),"Seguimiento vencido",IF(J49&lt;=TODAY()+'Parámetros'!$B$4,"Seguimiento próximo",IF(OR(AND(M49="",TODAY()-B49&gt;='Parámetros'!$B$5),AND(M49&lt;&gt;"",TODAY()-M49&gt;='Parámetros'!$B$5)),"Revisar contacto","En plazo")))))),"Revisar fechas capturadas")</f>
        <v/>
      </c>
      <c r="S49" s="26">
        <f>IF(OR(I49="",K49=""),"",IF(OR(K49="Atendida",K49="Descartada"),"",IFERROR(I49*1,"")))</f>
        <v/>
      </c>
      <c r="T49" s="19" t="n"/>
    </row>
    <row r="50" ht="24" customHeight="1">
      <c r="A50" s="17" t="n"/>
      <c r="B50" s="18" t="n"/>
      <c r="C50" s="19" t="n"/>
      <c r="D50" s="19" t="n"/>
      <c r="E50" s="17" t="n"/>
      <c r="F50" s="19" t="n"/>
      <c r="G50" s="19" t="n"/>
      <c r="H50" s="17" t="n"/>
      <c r="I50" s="20" t="n"/>
      <c r="J50" s="18" t="n"/>
      <c r="K50" s="17" t="n"/>
      <c r="L50" s="18" t="n"/>
      <c r="M50" s="18" t="n"/>
      <c r="N50" s="21">
        <f>IF(E50="","",IFERROR(VLOOKUP(E50,'Parámetros'!$D$4:$E$8,2,FALSE),""))</f>
        <v/>
      </c>
      <c r="O50" s="22">
        <f>IF(OR(B50="",N50=""),"",IFERROR(B50+N50,""))</f>
        <v/>
      </c>
      <c r="P50" s="21">
        <f>IF(OR(J50="",O50=""),"",IFERROR(J50-O50,""))</f>
        <v/>
      </c>
      <c r="Q50" s="21">
        <f>IF(OR(J50="",K50="",K50="Atendida",K50="Descartada"),"",IFERROR(J50-TODAY(),""))</f>
        <v/>
      </c>
      <c r="R50" s="14">
        <f>IFERROR(IF(OR(A50="",B50="",K50=""),"",IF(OR(K50="Atendida",K50="Descartada"),IF(L50="","Falta fecha de resolución","Sin alerta"),IF(J50="","Falta fecha de seguimiento",IF(J50&lt;TODAY(),"Seguimiento vencido",IF(J50&lt;=TODAY()+'Parámetros'!$B$4,"Seguimiento próximo",IF(OR(AND(M50="",TODAY()-B50&gt;='Parámetros'!$B$5),AND(M50&lt;&gt;"",TODAY()-M50&gt;='Parámetros'!$B$5)),"Revisar contacto","En plazo")))))),"Revisar fechas capturadas")</f>
        <v/>
      </c>
      <c r="S50" s="23">
        <f>IF(OR(I50="",K50=""),"",IF(OR(K50="Atendida",K50="Descartada"),"",IFERROR(I50*1,"")))</f>
        <v/>
      </c>
      <c r="T50" s="19" t="n"/>
    </row>
    <row r="51" ht="24" customHeight="1">
      <c r="A51" s="17" t="n"/>
      <c r="B51" s="18" t="n"/>
      <c r="C51" s="19" t="n"/>
      <c r="D51" s="19" t="n"/>
      <c r="E51" s="17" t="n"/>
      <c r="F51" s="19" t="n"/>
      <c r="G51" s="19" t="n"/>
      <c r="H51" s="17" t="n"/>
      <c r="I51" s="20" t="n"/>
      <c r="J51" s="18" t="n"/>
      <c r="K51" s="17" t="n"/>
      <c r="L51" s="18" t="n"/>
      <c r="M51" s="18" t="n"/>
      <c r="N51" s="24">
        <f>IF(E51="","",IFERROR(VLOOKUP(E51,'Parámetros'!$D$4:$E$8,2,FALSE),""))</f>
        <v/>
      </c>
      <c r="O51" s="25">
        <f>IF(OR(B51="",N51=""),"",IFERROR(B51+N51,""))</f>
        <v/>
      </c>
      <c r="P51" s="24">
        <f>IF(OR(J51="",O51=""),"",IFERROR(J51-O51,""))</f>
        <v/>
      </c>
      <c r="Q51" s="24">
        <f>IF(OR(J51="",K51="",K51="Atendida",K51="Descartada"),"",IFERROR(J51-TODAY(),""))</f>
        <v/>
      </c>
      <c r="R51" s="15">
        <f>IFERROR(IF(OR(A51="",B51="",K51=""),"",IF(OR(K51="Atendida",K51="Descartada"),IF(L51="","Falta fecha de resolución","Sin alerta"),IF(J51="","Falta fecha de seguimiento",IF(J51&lt;TODAY(),"Seguimiento vencido",IF(J51&lt;=TODAY()+'Parámetros'!$B$4,"Seguimiento próximo",IF(OR(AND(M51="",TODAY()-B51&gt;='Parámetros'!$B$5),AND(M51&lt;&gt;"",TODAY()-M51&gt;='Parámetros'!$B$5)),"Revisar contacto","En plazo")))))),"Revisar fechas capturadas")</f>
        <v/>
      </c>
      <c r="S51" s="26">
        <f>IF(OR(I51="",K51=""),"",IF(OR(K51="Atendida",K51="Descartada"),"",IFERROR(I51*1,"")))</f>
        <v/>
      </c>
      <c r="T51" s="19" t="n"/>
    </row>
    <row r="52" ht="24" customHeight="1">
      <c r="A52" s="17" t="n"/>
      <c r="B52" s="18" t="n"/>
      <c r="C52" s="19" t="n"/>
      <c r="D52" s="19" t="n"/>
      <c r="E52" s="17" t="n"/>
      <c r="F52" s="19" t="n"/>
      <c r="G52" s="19" t="n"/>
      <c r="H52" s="17" t="n"/>
      <c r="I52" s="20" t="n"/>
      <c r="J52" s="18" t="n"/>
      <c r="K52" s="17" t="n"/>
      <c r="L52" s="18" t="n"/>
      <c r="M52" s="18" t="n"/>
      <c r="N52" s="21">
        <f>IF(E52="","",IFERROR(VLOOKUP(E52,'Parámetros'!$D$4:$E$8,2,FALSE),""))</f>
        <v/>
      </c>
      <c r="O52" s="22">
        <f>IF(OR(B52="",N52=""),"",IFERROR(B52+N52,""))</f>
        <v/>
      </c>
      <c r="P52" s="21">
        <f>IF(OR(J52="",O52=""),"",IFERROR(J52-O52,""))</f>
        <v/>
      </c>
      <c r="Q52" s="21">
        <f>IF(OR(J52="",K52="",K52="Atendida",K52="Descartada"),"",IFERROR(J52-TODAY(),""))</f>
        <v/>
      </c>
      <c r="R52" s="14">
        <f>IFERROR(IF(OR(A52="",B52="",K52=""),"",IF(OR(K52="Atendida",K52="Descartada"),IF(L52="","Falta fecha de resolución","Sin alerta"),IF(J52="","Falta fecha de seguimiento",IF(J52&lt;TODAY(),"Seguimiento vencido",IF(J52&lt;=TODAY()+'Parámetros'!$B$4,"Seguimiento próximo",IF(OR(AND(M52="",TODAY()-B52&gt;='Parámetros'!$B$5),AND(M52&lt;&gt;"",TODAY()-M52&gt;='Parámetros'!$B$5)),"Revisar contacto","En plazo")))))),"Revisar fechas capturadas")</f>
        <v/>
      </c>
      <c r="S52" s="23">
        <f>IF(OR(I52="",K52=""),"",IF(OR(K52="Atendida",K52="Descartada"),"",IFERROR(I52*1,"")))</f>
        <v/>
      </c>
      <c r="T52" s="19" t="n"/>
    </row>
    <row r="53" ht="24" customHeight="1">
      <c r="A53" s="17" t="n"/>
      <c r="B53" s="18" t="n"/>
      <c r="C53" s="19" t="n"/>
      <c r="D53" s="19" t="n"/>
      <c r="E53" s="17" t="n"/>
      <c r="F53" s="19" t="n"/>
      <c r="G53" s="19" t="n"/>
      <c r="H53" s="17" t="n"/>
      <c r="I53" s="20" t="n"/>
      <c r="J53" s="18" t="n"/>
      <c r="K53" s="17" t="n"/>
      <c r="L53" s="18" t="n"/>
      <c r="M53" s="18" t="n"/>
      <c r="N53" s="24">
        <f>IF(E53="","",IFERROR(VLOOKUP(E53,'Parámetros'!$D$4:$E$8,2,FALSE),""))</f>
        <v/>
      </c>
      <c r="O53" s="25">
        <f>IF(OR(B53="",N53=""),"",IFERROR(B53+N53,""))</f>
        <v/>
      </c>
      <c r="P53" s="24">
        <f>IF(OR(J53="",O53=""),"",IFERROR(J53-O53,""))</f>
        <v/>
      </c>
      <c r="Q53" s="24">
        <f>IF(OR(J53="",K53="",K53="Atendida",K53="Descartada"),"",IFERROR(J53-TODAY(),""))</f>
        <v/>
      </c>
      <c r="R53" s="15">
        <f>IFERROR(IF(OR(A53="",B53="",K53=""),"",IF(OR(K53="Atendida",K53="Descartada"),IF(L53="","Falta fecha de resolución","Sin alerta"),IF(J53="","Falta fecha de seguimiento",IF(J53&lt;TODAY(),"Seguimiento vencido",IF(J53&lt;=TODAY()+'Parámetros'!$B$4,"Seguimiento próximo",IF(OR(AND(M53="",TODAY()-B53&gt;='Parámetros'!$B$5),AND(M53&lt;&gt;"",TODAY()-M53&gt;='Parámetros'!$B$5)),"Revisar contacto","En plazo")))))),"Revisar fechas capturadas")</f>
        <v/>
      </c>
      <c r="S53" s="26">
        <f>IF(OR(I53="",K53=""),"",IF(OR(K53="Atendida",K53="Descartada"),"",IFERROR(I53*1,"")))</f>
        <v/>
      </c>
      <c r="T53" s="19" t="n"/>
    </row>
    <row r="54" ht="24" customHeight="1">
      <c r="A54" s="17" t="n"/>
      <c r="B54" s="18" t="n"/>
      <c r="C54" s="19" t="n"/>
      <c r="D54" s="19" t="n"/>
      <c r="E54" s="17" t="n"/>
      <c r="F54" s="19" t="n"/>
      <c r="G54" s="19" t="n"/>
      <c r="H54" s="17" t="n"/>
      <c r="I54" s="20" t="n"/>
      <c r="J54" s="18" t="n"/>
      <c r="K54" s="17" t="n"/>
      <c r="L54" s="18" t="n"/>
      <c r="M54" s="18" t="n"/>
      <c r="N54" s="21">
        <f>IF(E54="","",IFERROR(VLOOKUP(E54,'Parámetros'!$D$4:$E$8,2,FALSE),""))</f>
        <v/>
      </c>
      <c r="O54" s="22">
        <f>IF(OR(B54="",N54=""),"",IFERROR(B54+N54,""))</f>
        <v/>
      </c>
      <c r="P54" s="21">
        <f>IF(OR(J54="",O54=""),"",IFERROR(J54-O54,""))</f>
        <v/>
      </c>
      <c r="Q54" s="21">
        <f>IF(OR(J54="",K54="",K54="Atendida",K54="Descartada"),"",IFERROR(J54-TODAY(),""))</f>
        <v/>
      </c>
      <c r="R54" s="14">
        <f>IFERROR(IF(OR(A54="",B54="",K54=""),"",IF(OR(K54="Atendida",K54="Descartada"),IF(L54="","Falta fecha de resolución","Sin alerta"),IF(J54="","Falta fecha de seguimiento",IF(J54&lt;TODAY(),"Seguimiento vencido",IF(J54&lt;=TODAY()+'Parámetros'!$B$4,"Seguimiento próximo",IF(OR(AND(M54="",TODAY()-B54&gt;='Parámetros'!$B$5),AND(M54&lt;&gt;"",TODAY()-M54&gt;='Parámetros'!$B$5)),"Revisar contacto","En plazo")))))),"Revisar fechas capturadas")</f>
        <v/>
      </c>
      <c r="S54" s="23">
        <f>IF(OR(I54="",K54=""),"",IF(OR(K54="Atendida",K54="Descartada"),"",IFERROR(I54*1,"")))</f>
        <v/>
      </c>
      <c r="T54" s="19" t="n"/>
    </row>
    <row r="55" ht="24" customHeight="1">
      <c r="A55" s="17" t="n"/>
      <c r="B55" s="18" t="n"/>
      <c r="C55" s="19" t="n"/>
      <c r="D55" s="19" t="n"/>
      <c r="E55" s="17" t="n"/>
      <c r="F55" s="19" t="n"/>
      <c r="G55" s="19" t="n"/>
      <c r="H55" s="17" t="n"/>
      <c r="I55" s="20" t="n"/>
      <c r="J55" s="18" t="n"/>
      <c r="K55" s="17" t="n"/>
      <c r="L55" s="18" t="n"/>
      <c r="M55" s="18" t="n"/>
      <c r="N55" s="24">
        <f>IF(E55="","",IFERROR(VLOOKUP(E55,'Parámetros'!$D$4:$E$8,2,FALSE),""))</f>
        <v/>
      </c>
      <c r="O55" s="25">
        <f>IF(OR(B55="",N55=""),"",IFERROR(B55+N55,""))</f>
        <v/>
      </c>
      <c r="P55" s="24">
        <f>IF(OR(J55="",O55=""),"",IFERROR(J55-O55,""))</f>
        <v/>
      </c>
      <c r="Q55" s="24">
        <f>IF(OR(J55="",K55="",K55="Atendida",K55="Descartada"),"",IFERROR(J55-TODAY(),""))</f>
        <v/>
      </c>
      <c r="R55" s="15">
        <f>IFERROR(IF(OR(A55="",B55="",K55=""),"",IF(OR(K55="Atendida",K55="Descartada"),IF(L55="","Falta fecha de resolución","Sin alerta"),IF(J55="","Falta fecha de seguimiento",IF(J55&lt;TODAY(),"Seguimiento vencido",IF(J55&lt;=TODAY()+'Parámetros'!$B$4,"Seguimiento próximo",IF(OR(AND(M55="",TODAY()-B55&gt;='Parámetros'!$B$5),AND(M55&lt;&gt;"",TODAY()-M55&gt;='Parámetros'!$B$5)),"Revisar contacto","En plazo")))))),"Revisar fechas capturadas")</f>
        <v/>
      </c>
      <c r="S55" s="26">
        <f>IF(OR(I55="",K55=""),"",IF(OR(K55="Atendida",K55="Descartada"),"",IFERROR(I55*1,"")))</f>
        <v/>
      </c>
      <c r="T55" s="19" t="n"/>
    </row>
    <row r="56" ht="24" customHeight="1">
      <c r="A56" s="17" t="n"/>
      <c r="B56" s="18" t="n"/>
      <c r="C56" s="19" t="n"/>
      <c r="D56" s="19" t="n"/>
      <c r="E56" s="17" t="n"/>
      <c r="F56" s="19" t="n"/>
      <c r="G56" s="19" t="n"/>
      <c r="H56" s="17" t="n"/>
      <c r="I56" s="20" t="n"/>
      <c r="J56" s="18" t="n"/>
      <c r="K56" s="17" t="n"/>
      <c r="L56" s="18" t="n"/>
      <c r="M56" s="18" t="n"/>
      <c r="N56" s="21">
        <f>IF(E56="","",IFERROR(VLOOKUP(E56,'Parámetros'!$D$4:$E$8,2,FALSE),""))</f>
        <v/>
      </c>
      <c r="O56" s="22">
        <f>IF(OR(B56="",N56=""),"",IFERROR(B56+N56,""))</f>
        <v/>
      </c>
      <c r="P56" s="21">
        <f>IF(OR(J56="",O56=""),"",IFERROR(J56-O56,""))</f>
        <v/>
      </c>
      <c r="Q56" s="21">
        <f>IF(OR(J56="",K56="",K56="Atendida",K56="Descartada"),"",IFERROR(J56-TODAY(),""))</f>
        <v/>
      </c>
      <c r="R56" s="14">
        <f>IFERROR(IF(OR(A56="",B56="",K56=""),"",IF(OR(K56="Atendida",K56="Descartada"),IF(L56="","Falta fecha de resolución","Sin alerta"),IF(J56="","Falta fecha de seguimiento",IF(J56&lt;TODAY(),"Seguimiento vencido",IF(J56&lt;=TODAY()+'Parámetros'!$B$4,"Seguimiento próximo",IF(OR(AND(M56="",TODAY()-B56&gt;='Parámetros'!$B$5),AND(M56&lt;&gt;"",TODAY()-M56&gt;='Parámetros'!$B$5)),"Revisar contacto","En plazo")))))),"Revisar fechas capturadas")</f>
        <v/>
      </c>
      <c r="S56" s="23">
        <f>IF(OR(I56="",K56=""),"",IF(OR(K56="Atendida",K56="Descartada"),"",IFERROR(I56*1,"")))</f>
        <v/>
      </c>
      <c r="T56" s="19" t="n"/>
    </row>
    <row r="57" ht="24" customHeight="1">
      <c r="A57" s="17" t="n"/>
      <c r="B57" s="18" t="n"/>
      <c r="C57" s="19" t="n"/>
      <c r="D57" s="19" t="n"/>
      <c r="E57" s="17" t="n"/>
      <c r="F57" s="19" t="n"/>
      <c r="G57" s="19" t="n"/>
      <c r="H57" s="17" t="n"/>
      <c r="I57" s="20" t="n"/>
      <c r="J57" s="18" t="n"/>
      <c r="K57" s="17" t="n"/>
      <c r="L57" s="18" t="n"/>
      <c r="M57" s="18" t="n"/>
      <c r="N57" s="24">
        <f>IF(E57="","",IFERROR(VLOOKUP(E57,'Parámetros'!$D$4:$E$8,2,FALSE),""))</f>
        <v/>
      </c>
      <c r="O57" s="25">
        <f>IF(OR(B57="",N57=""),"",IFERROR(B57+N57,""))</f>
        <v/>
      </c>
      <c r="P57" s="24">
        <f>IF(OR(J57="",O57=""),"",IFERROR(J57-O57,""))</f>
        <v/>
      </c>
      <c r="Q57" s="24">
        <f>IF(OR(J57="",K57="",K57="Atendida",K57="Descartada"),"",IFERROR(J57-TODAY(),""))</f>
        <v/>
      </c>
      <c r="R57" s="15">
        <f>IFERROR(IF(OR(A57="",B57="",K57=""),"",IF(OR(K57="Atendida",K57="Descartada"),IF(L57="","Falta fecha de resolución","Sin alerta"),IF(J57="","Falta fecha de seguimiento",IF(J57&lt;TODAY(),"Seguimiento vencido",IF(J57&lt;=TODAY()+'Parámetros'!$B$4,"Seguimiento próximo",IF(OR(AND(M57="",TODAY()-B57&gt;='Parámetros'!$B$5),AND(M57&lt;&gt;"",TODAY()-M57&gt;='Parámetros'!$B$5)),"Revisar contacto","En plazo")))))),"Revisar fechas capturadas")</f>
        <v/>
      </c>
      <c r="S57" s="26">
        <f>IF(OR(I57="",K57=""),"",IF(OR(K57="Atendida",K57="Descartada"),"",IFERROR(I57*1,"")))</f>
        <v/>
      </c>
      <c r="T57" s="19" t="n"/>
    </row>
    <row r="58" ht="24" customHeight="1">
      <c r="A58" s="17" t="n"/>
      <c r="B58" s="18" t="n"/>
      <c r="C58" s="19" t="n"/>
      <c r="D58" s="19" t="n"/>
      <c r="E58" s="17" t="n"/>
      <c r="F58" s="19" t="n"/>
      <c r="G58" s="19" t="n"/>
      <c r="H58" s="17" t="n"/>
      <c r="I58" s="20" t="n"/>
      <c r="J58" s="18" t="n"/>
      <c r="K58" s="17" t="n"/>
      <c r="L58" s="18" t="n"/>
      <c r="M58" s="18" t="n"/>
      <c r="N58" s="21">
        <f>IF(E58="","",IFERROR(VLOOKUP(E58,'Parámetros'!$D$4:$E$8,2,FALSE),""))</f>
        <v/>
      </c>
      <c r="O58" s="22">
        <f>IF(OR(B58="",N58=""),"",IFERROR(B58+N58,""))</f>
        <v/>
      </c>
      <c r="P58" s="21">
        <f>IF(OR(J58="",O58=""),"",IFERROR(J58-O58,""))</f>
        <v/>
      </c>
      <c r="Q58" s="21">
        <f>IF(OR(J58="",K58="",K58="Atendida",K58="Descartada"),"",IFERROR(J58-TODAY(),""))</f>
        <v/>
      </c>
      <c r="R58" s="14">
        <f>IFERROR(IF(OR(A58="",B58="",K58=""),"",IF(OR(K58="Atendida",K58="Descartada"),IF(L58="","Falta fecha de resolución","Sin alerta"),IF(J58="","Falta fecha de seguimiento",IF(J58&lt;TODAY(),"Seguimiento vencido",IF(J58&lt;=TODAY()+'Parámetros'!$B$4,"Seguimiento próximo",IF(OR(AND(M58="",TODAY()-B58&gt;='Parámetros'!$B$5),AND(M58&lt;&gt;"",TODAY()-M58&gt;='Parámetros'!$B$5)),"Revisar contacto","En plazo")))))),"Revisar fechas capturadas")</f>
        <v/>
      </c>
      <c r="S58" s="23">
        <f>IF(OR(I58="",K58=""),"",IF(OR(K58="Atendida",K58="Descartada"),"",IFERROR(I58*1,"")))</f>
        <v/>
      </c>
      <c r="T58" s="19" t="n"/>
    </row>
    <row r="59" ht="24" customHeight="1">
      <c r="A59" s="17" t="n"/>
      <c r="B59" s="18" t="n"/>
      <c r="C59" s="19" t="n"/>
      <c r="D59" s="19" t="n"/>
      <c r="E59" s="17" t="n"/>
      <c r="F59" s="19" t="n"/>
      <c r="G59" s="19" t="n"/>
      <c r="H59" s="17" t="n"/>
      <c r="I59" s="20" t="n"/>
      <c r="J59" s="18" t="n"/>
      <c r="K59" s="17" t="n"/>
      <c r="L59" s="18" t="n"/>
      <c r="M59" s="18" t="n"/>
      <c r="N59" s="24">
        <f>IF(E59="","",IFERROR(VLOOKUP(E59,'Parámetros'!$D$4:$E$8,2,FALSE),""))</f>
        <v/>
      </c>
      <c r="O59" s="25">
        <f>IF(OR(B59="",N59=""),"",IFERROR(B59+N59,""))</f>
        <v/>
      </c>
      <c r="P59" s="24">
        <f>IF(OR(J59="",O59=""),"",IFERROR(J59-O59,""))</f>
        <v/>
      </c>
      <c r="Q59" s="24">
        <f>IF(OR(J59="",K59="",K59="Atendida",K59="Descartada"),"",IFERROR(J59-TODAY(),""))</f>
        <v/>
      </c>
      <c r="R59" s="15">
        <f>IFERROR(IF(OR(A59="",B59="",K59=""),"",IF(OR(K59="Atendida",K59="Descartada"),IF(L59="","Falta fecha de resolución","Sin alerta"),IF(J59="","Falta fecha de seguimiento",IF(J59&lt;TODAY(),"Seguimiento vencido",IF(J59&lt;=TODAY()+'Parámetros'!$B$4,"Seguimiento próximo",IF(OR(AND(M59="",TODAY()-B59&gt;='Parámetros'!$B$5),AND(M59&lt;&gt;"",TODAY()-M59&gt;='Parámetros'!$B$5)),"Revisar contacto","En plazo")))))),"Revisar fechas capturadas")</f>
        <v/>
      </c>
      <c r="S59" s="26">
        <f>IF(OR(I59="",K59=""),"",IF(OR(K59="Atendida",K59="Descartada"),"",IFERROR(I59*1,"")))</f>
        <v/>
      </c>
      <c r="T59" s="19" t="n"/>
    </row>
    <row r="60" ht="24" customHeight="1">
      <c r="A60" s="17" t="n"/>
      <c r="B60" s="18" t="n"/>
      <c r="C60" s="19" t="n"/>
      <c r="D60" s="19" t="n"/>
      <c r="E60" s="17" t="n"/>
      <c r="F60" s="19" t="n"/>
      <c r="G60" s="19" t="n"/>
      <c r="H60" s="17" t="n"/>
      <c r="I60" s="20" t="n"/>
      <c r="J60" s="18" t="n"/>
      <c r="K60" s="17" t="n"/>
      <c r="L60" s="18" t="n"/>
      <c r="M60" s="18" t="n"/>
      <c r="N60" s="21">
        <f>IF(E60="","",IFERROR(VLOOKUP(E60,'Parámetros'!$D$4:$E$8,2,FALSE),""))</f>
        <v/>
      </c>
      <c r="O60" s="22">
        <f>IF(OR(B60="",N60=""),"",IFERROR(B60+N60,""))</f>
        <v/>
      </c>
      <c r="P60" s="21">
        <f>IF(OR(J60="",O60=""),"",IFERROR(J60-O60,""))</f>
        <v/>
      </c>
      <c r="Q60" s="21">
        <f>IF(OR(J60="",K60="",K60="Atendida",K60="Descartada"),"",IFERROR(J60-TODAY(),""))</f>
        <v/>
      </c>
      <c r="R60" s="14">
        <f>IFERROR(IF(OR(A60="",B60="",K60=""),"",IF(OR(K60="Atendida",K60="Descartada"),IF(L60="","Falta fecha de resolución","Sin alerta"),IF(J60="","Falta fecha de seguimiento",IF(J60&lt;TODAY(),"Seguimiento vencido",IF(J60&lt;=TODAY()+'Parámetros'!$B$4,"Seguimiento próximo",IF(OR(AND(M60="",TODAY()-B60&gt;='Parámetros'!$B$5),AND(M60&lt;&gt;"",TODAY()-M60&gt;='Parámetros'!$B$5)),"Revisar contacto","En plazo")))))),"Revisar fechas capturadas")</f>
        <v/>
      </c>
      <c r="S60" s="23">
        <f>IF(OR(I60="",K60=""),"",IF(OR(K60="Atendida",K60="Descartada"),"",IFERROR(I60*1,"")))</f>
        <v/>
      </c>
      <c r="T60" s="19" t="n"/>
    </row>
    <row r="61" ht="24" customHeight="1">
      <c r="A61" s="17" t="n"/>
      <c r="B61" s="18" t="n"/>
      <c r="C61" s="19" t="n"/>
      <c r="D61" s="19" t="n"/>
      <c r="E61" s="17" t="n"/>
      <c r="F61" s="19" t="n"/>
      <c r="G61" s="19" t="n"/>
      <c r="H61" s="17" t="n"/>
      <c r="I61" s="20" t="n"/>
      <c r="J61" s="18" t="n"/>
      <c r="K61" s="17" t="n"/>
      <c r="L61" s="18" t="n"/>
      <c r="M61" s="18" t="n"/>
      <c r="N61" s="24">
        <f>IF(E61="","",IFERROR(VLOOKUP(E61,'Parámetros'!$D$4:$E$8,2,FALSE),""))</f>
        <v/>
      </c>
      <c r="O61" s="25">
        <f>IF(OR(B61="",N61=""),"",IFERROR(B61+N61,""))</f>
        <v/>
      </c>
      <c r="P61" s="24">
        <f>IF(OR(J61="",O61=""),"",IFERROR(J61-O61,""))</f>
        <v/>
      </c>
      <c r="Q61" s="24">
        <f>IF(OR(J61="",K61="",K61="Atendida",K61="Descartada"),"",IFERROR(J61-TODAY(),""))</f>
        <v/>
      </c>
      <c r="R61" s="15">
        <f>IFERROR(IF(OR(A61="",B61="",K61=""),"",IF(OR(K61="Atendida",K61="Descartada"),IF(L61="","Falta fecha de resolución","Sin alerta"),IF(J61="","Falta fecha de seguimiento",IF(J61&lt;TODAY(),"Seguimiento vencido",IF(J61&lt;=TODAY()+'Parámetros'!$B$4,"Seguimiento próximo",IF(OR(AND(M61="",TODAY()-B61&gt;='Parámetros'!$B$5),AND(M61&lt;&gt;"",TODAY()-M61&gt;='Parámetros'!$B$5)),"Revisar contacto","En plazo")))))),"Revisar fechas capturadas")</f>
        <v/>
      </c>
      <c r="S61" s="26">
        <f>IF(OR(I61="",K61=""),"",IF(OR(K61="Atendida",K61="Descartada"),"",IFERROR(I61*1,"")))</f>
        <v/>
      </c>
      <c r="T61" s="19" t="n"/>
    </row>
    <row r="62" ht="24" customHeight="1">
      <c r="A62" s="17" t="n"/>
      <c r="B62" s="18" t="n"/>
      <c r="C62" s="19" t="n"/>
      <c r="D62" s="19" t="n"/>
      <c r="E62" s="17" t="n"/>
      <c r="F62" s="19" t="n"/>
      <c r="G62" s="19" t="n"/>
      <c r="H62" s="17" t="n"/>
      <c r="I62" s="20" t="n"/>
      <c r="J62" s="18" t="n"/>
      <c r="K62" s="17" t="n"/>
      <c r="L62" s="18" t="n"/>
      <c r="M62" s="18" t="n"/>
      <c r="N62" s="21">
        <f>IF(E62="","",IFERROR(VLOOKUP(E62,'Parámetros'!$D$4:$E$8,2,FALSE),""))</f>
        <v/>
      </c>
      <c r="O62" s="22">
        <f>IF(OR(B62="",N62=""),"",IFERROR(B62+N62,""))</f>
        <v/>
      </c>
      <c r="P62" s="21">
        <f>IF(OR(J62="",O62=""),"",IFERROR(J62-O62,""))</f>
        <v/>
      </c>
      <c r="Q62" s="21">
        <f>IF(OR(J62="",K62="",K62="Atendida",K62="Descartada"),"",IFERROR(J62-TODAY(),""))</f>
        <v/>
      </c>
      <c r="R62" s="14">
        <f>IFERROR(IF(OR(A62="",B62="",K62=""),"",IF(OR(K62="Atendida",K62="Descartada"),IF(L62="","Falta fecha de resolución","Sin alerta"),IF(J62="","Falta fecha de seguimiento",IF(J62&lt;TODAY(),"Seguimiento vencido",IF(J62&lt;=TODAY()+'Parámetros'!$B$4,"Seguimiento próximo",IF(OR(AND(M62="",TODAY()-B62&gt;='Parámetros'!$B$5),AND(M62&lt;&gt;"",TODAY()-M62&gt;='Parámetros'!$B$5)),"Revisar contacto","En plazo")))))),"Revisar fechas capturadas")</f>
        <v/>
      </c>
      <c r="S62" s="23">
        <f>IF(OR(I62="",K62=""),"",IF(OR(K62="Atendida",K62="Descartada"),"",IFERROR(I62*1,"")))</f>
        <v/>
      </c>
      <c r="T62" s="19" t="n"/>
    </row>
    <row r="63" ht="24" customHeight="1">
      <c r="A63" s="17" t="n"/>
      <c r="B63" s="18" t="n"/>
      <c r="C63" s="19" t="n"/>
      <c r="D63" s="19" t="n"/>
      <c r="E63" s="17" t="n"/>
      <c r="F63" s="19" t="n"/>
      <c r="G63" s="19" t="n"/>
      <c r="H63" s="17" t="n"/>
      <c r="I63" s="20" t="n"/>
      <c r="J63" s="18" t="n"/>
      <c r="K63" s="17" t="n"/>
      <c r="L63" s="18" t="n"/>
      <c r="M63" s="18" t="n"/>
      <c r="N63" s="24">
        <f>IF(E63="","",IFERROR(VLOOKUP(E63,'Parámetros'!$D$4:$E$8,2,FALSE),""))</f>
        <v/>
      </c>
      <c r="O63" s="25">
        <f>IF(OR(B63="",N63=""),"",IFERROR(B63+N63,""))</f>
        <v/>
      </c>
      <c r="P63" s="24">
        <f>IF(OR(J63="",O63=""),"",IFERROR(J63-O63,""))</f>
        <v/>
      </c>
      <c r="Q63" s="24">
        <f>IF(OR(J63="",K63="",K63="Atendida",K63="Descartada"),"",IFERROR(J63-TODAY(),""))</f>
        <v/>
      </c>
      <c r="R63" s="15">
        <f>IFERROR(IF(OR(A63="",B63="",K63=""),"",IF(OR(K63="Atendida",K63="Descartada"),IF(L63="","Falta fecha de resolución","Sin alerta"),IF(J63="","Falta fecha de seguimiento",IF(J63&lt;TODAY(),"Seguimiento vencido",IF(J63&lt;=TODAY()+'Parámetros'!$B$4,"Seguimiento próximo",IF(OR(AND(M63="",TODAY()-B63&gt;='Parámetros'!$B$5),AND(M63&lt;&gt;"",TODAY()-M63&gt;='Parámetros'!$B$5)),"Revisar contacto","En plazo")))))),"Revisar fechas capturadas")</f>
        <v/>
      </c>
      <c r="S63" s="26">
        <f>IF(OR(I63="",K63=""),"",IF(OR(K63="Atendida",K63="Descartada"),"",IFERROR(I63*1,"")))</f>
        <v/>
      </c>
      <c r="T63" s="19" t="n"/>
    </row>
    <row r="64" ht="24" customHeight="1">
      <c r="A64" s="17" t="n"/>
      <c r="B64" s="18" t="n"/>
      <c r="C64" s="19" t="n"/>
      <c r="D64" s="19" t="n"/>
      <c r="E64" s="17" t="n"/>
      <c r="F64" s="19" t="n"/>
      <c r="G64" s="19" t="n"/>
      <c r="H64" s="17" t="n"/>
      <c r="I64" s="20" t="n"/>
      <c r="J64" s="18" t="n"/>
      <c r="K64" s="17" t="n"/>
      <c r="L64" s="18" t="n"/>
      <c r="M64" s="18" t="n"/>
      <c r="N64" s="21">
        <f>IF(E64="","",IFERROR(VLOOKUP(E64,'Parámetros'!$D$4:$E$8,2,FALSE),""))</f>
        <v/>
      </c>
      <c r="O64" s="22">
        <f>IF(OR(B64="",N64=""),"",IFERROR(B64+N64,""))</f>
        <v/>
      </c>
      <c r="P64" s="21">
        <f>IF(OR(J64="",O64=""),"",IFERROR(J64-O64,""))</f>
        <v/>
      </c>
      <c r="Q64" s="21">
        <f>IF(OR(J64="",K64="",K64="Atendida",K64="Descartada"),"",IFERROR(J64-TODAY(),""))</f>
        <v/>
      </c>
      <c r="R64" s="14">
        <f>IFERROR(IF(OR(A64="",B64="",K64=""),"",IF(OR(K64="Atendida",K64="Descartada"),IF(L64="","Falta fecha de resolución","Sin alerta"),IF(J64="","Falta fecha de seguimiento",IF(J64&lt;TODAY(),"Seguimiento vencido",IF(J64&lt;=TODAY()+'Parámetros'!$B$4,"Seguimiento próximo",IF(OR(AND(M64="",TODAY()-B64&gt;='Parámetros'!$B$5),AND(M64&lt;&gt;"",TODAY()-M64&gt;='Parámetros'!$B$5)),"Revisar contacto","En plazo")))))),"Revisar fechas capturadas")</f>
        <v/>
      </c>
      <c r="S64" s="23">
        <f>IF(OR(I64="",K64=""),"",IF(OR(K64="Atendida",K64="Descartada"),"",IFERROR(I64*1,"")))</f>
        <v/>
      </c>
      <c r="T64" s="19" t="n"/>
    </row>
    <row r="65" ht="24" customHeight="1">
      <c r="A65" s="17" t="n"/>
      <c r="B65" s="18" t="n"/>
      <c r="C65" s="19" t="n"/>
      <c r="D65" s="19" t="n"/>
      <c r="E65" s="17" t="n"/>
      <c r="F65" s="19" t="n"/>
      <c r="G65" s="19" t="n"/>
      <c r="H65" s="17" t="n"/>
      <c r="I65" s="20" t="n"/>
      <c r="J65" s="18" t="n"/>
      <c r="K65" s="17" t="n"/>
      <c r="L65" s="18" t="n"/>
      <c r="M65" s="18" t="n"/>
      <c r="N65" s="24">
        <f>IF(E65="","",IFERROR(VLOOKUP(E65,'Parámetros'!$D$4:$E$8,2,FALSE),""))</f>
        <v/>
      </c>
      <c r="O65" s="25">
        <f>IF(OR(B65="",N65=""),"",IFERROR(B65+N65,""))</f>
        <v/>
      </c>
      <c r="P65" s="24">
        <f>IF(OR(J65="",O65=""),"",IFERROR(J65-O65,""))</f>
        <v/>
      </c>
      <c r="Q65" s="24">
        <f>IF(OR(J65="",K65="",K65="Atendida",K65="Descartada"),"",IFERROR(J65-TODAY(),""))</f>
        <v/>
      </c>
      <c r="R65" s="15">
        <f>IFERROR(IF(OR(A65="",B65="",K65=""),"",IF(OR(K65="Atendida",K65="Descartada"),IF(L65="","Falta fecha de resolución","Sin alerta"),IF(J65="","Falta fecha de seguimiento",IF(J65&lt;TODAY(),"Seguimiento vencido",IF(J65&lt;=TODAY()+'Parámetros'!$B$4,"Seguimiento próximo",IF(OR(AND(M65="",TODAY()-B65&gt;='Parámetros'!$B$5),AND(M65&lt;&gt;"",TODAY()-M65&gt;='Parámetros'!$B$5)),"Revisar contacto","En plazo")))))),"Revisar fechas capturadas")</f>
        <v/>
      </c>
      <c r="S65" s="26">
        <f>IF(OR(I65="",K65=""),"",IF(OR(K65="Atendida",K65="Descartada"),"",IFERROR(I65*1,"")))</f>
        <v/>
      </c>
      <c r="T65" s="19" t="n"/>
    </row>
    <row r="66" ht="24" customHeight="1">
      <c r="A66" s="17" t="n"/>
      <c r="B66" s="18" t="n"/>
      <c r="C66" s="19" t="n"/>
      <c r="D66" s="19" t="n"/>
      <c r="E66" s="17" t="n"/>
      <c r="F66" s="19" t="n"/>
      <c r="G66" s="19" t="n"/>
      <c r="H66" s="17" t="n"/>
      <c r="I66" s="20" t="n"/>
      <c r="J66" s="18" t="n"/>
      <c r="K66" s="17" t="n"/>
      <c r="L66" s="18" t="n"/>
      <c r="M66" s="18" t="n"/>
      <c r="N66" s="21">
        <f>IF(E66="","",IFERROR(VLOOKUP(E66,'Parámetros'!$D$4:$E$8,2,FALSE),""))</f>
        <v/>
      </c>
      <c r="O66" s="22">
        <f>IF(OR(B66="",N66=""),"",IFERROR(B66+N66,""))</f>
        <v/>
      </c>
      <c r="P66" s="21">
        <f>IF(OR(J66="",O66=""),"",IFERROR(J66-O66,""))</f>
        <v/>
      </c>
      <c r="Q66" s="21">
        <f>IF(OR(J66="",K66="",K66="Atendida",K66="Descartada"),"",IFERROR(J66-TODAY(),""))</f>
        <v/>
      </c>
      <c r="R66" s="14">
        <f>IFERROR(IF(OR(A66="",B66="",K66=""),"",IF(OR(K66="Atendida",K66="Descartada"),IF(L66="","Falta fecha de resolución","Sin alerta"),IF(J66="","Falta fecha de seguimiento",IF(J66&lt;TODAY(),"Seguimiento vencido",IF(J66&lt;=TODAY()+'Parámetros'!$B$4,"Seguimiento próximo",IF(OR(AND(M66="",TODAY()-B66&gt;='Parámetros'!$B$5),AND(M66&lt;&gt;"",TODAY()-M66&gt;='Parámetros'!$B$5)),"Revisar contacto","En plazo")))))),"Revisar fechas capturadas")</f>
        <v/>
      </c>
      <c r="S66" s="23">
        <f>IF(OR(I66="",K66=""),"",IF(OR(K66="Atendida",K66="Descartada"),"",IFERROR(I66*1,"")))</f>
        <v/>
      </c>
      <c r="T66" s="19" t="n"/>
    </row>
    <row r="67" ht="24" customHeight="1">
      <c r="A67" s="17" t="n"/>
      <c r="B67" s="18" t="n"/>
      <c r="C67" s="19" t="n"/>
      <c r="D67" s="19" t="n"/>
      <c r="E67" s="17" t="n"/>
      <c r="F67" s="19" t="n"/>
      <c r="G67" s="19" t="n"/>
      <c r="H67" s="17" t="n"/>
      <c r="I67" s="20" t="n"/>
      <c r="J67" s="18" t="n"/>
      <c r="K67" s="17" t="n"/>
      <c r="L67" s="18" t="n"/>
      <c r="M67" s="18" t="n"/>
      <c r="N67" s="24">
        <f>IF(E67="","",IFERROR(VLOOKUP(E67,'Parámetros'!$D$4:$E$8,2,FALSE),""))</f>
        <v/>
      </c>
      <c r="O67" s="25">
        <f>IF(OR(B67="",N67=""),"",IFERROR(B67+N67,""))</f>
        <v/>
      </c>
      <c r="P67" s="24">
        <f>IF(OR(J67="",O67=""),"",IFERROR(J67-O67,""))</f>
        <v/>
      </c>
      <c r="Q67" s="24">
        <f>IF(OR(J67="",K67="",K67="Atendida",K67="Descartada"),"",IFERROR(J67-TODAY(),""))</f>
        <v/>
      </c>
      <c r="R67" s="15">
        <f>IFERROR(IF(OR(A67="",B67="",K67=""),"",IF(OR(K67="Atendida",K67="Descartada"),IF(L67="","Falta fecha de resolución","Sin alerta"),IF(J67="","Falta fecha de seguimiento",IF(J67&lt;TODAY(),"Seguimiento vencido",IF(J67&lt;=TODAY()+'Parámetros'!$B$4,"Seguimiento próximo",IF(OR(AND(M67="",TODAY()-B67&gt;='Parámetros'!$B$5),AND(M67&lt;&gt;"",TODAY()-M67&gt;='Parámetros'!$B$5)),"Revisar contacto","En plazo")))))),"Revisar fechas capturadas")</f>
        <v/>
      </c>
      <c r="S67" s="26">
        <f>IF(OR(I67="",K67=""),"",IF(OR(K67="Atendida",K67="Descartada"),"",IFERROR(I67*1,"")))</f>
        <v/>
      </c>
      <c r="T67" s="19" t="n"/>
    </row>
    <row r="68" ht="24" customHeight="1">
      <c r="A68" s="17" t="n"/>
      <c r="B68" s="18" t="n"/>
      <c r="C68" s="19" t="n"/>
      <c r="D68" s="19" t="n"/>
      <c r="E68" s="17" t="n"/>
      <c r="F68" s="19" t="n"/>
      <c r="G68" s="19" t="n"/>
      <c r="H68" s="17" t="n"/>
      <c r="I68" s="20" t="n"/>
      <c r="J68" s="18" t="n"/>
      <c r="K68" s="17" t="n"/>
      <c r="L68" s="18" t="n"/>
      <c r="M68" s="18" t="n"/>
      <c r="N68" s="21">
        <f>IF(E68="","",IFERROR(VLOOKUP(E68,'Parámetros'!$D$4:$E$8,2,FALSE),""))</f>
        <v/>
      </c>
      <c r="O68" s="22">
        <f>IF(OR(B68="",N68=""),"",IFERROR(B68+N68,""))</f>
        <v/>
      </c>
      <c r="P68" s="21">
        <f>IF(OR(J68="",O68=""),"",IFERROR(J68-O68,""))</f>
        <v/>
      </c>
      <c r="Q68" s="21">
        <f>IF(OR(J68="",K68="",K68="Atendida",K68="Descartada"),"",IFERROR(J68-TODAY(),""))</f>
        <v/>
      </c>
      <c r="R68" s="14">
        <f>IFERROR(IF(OR(A68="",B68="",K68=""),"",IF(OR(K68="Atendida",K68="Descartada"),IF(L68="","Falta fecha de resolución","Sin alerta"),IF(J68="","Falta fecha de seguimiento",IF(J68&lt;TODAY(),"Seguimiento vencido",IF(J68&lt;=TODAY()+'Parámetros'!$B$4,"Seguimiento próximo",IF(OR(AND(M68="",TODAY()-B68&gt;='Parámetros'!$B$5),AND(M68&lt;&gt;"",TODAY()-M68&gt;='Parámetros'!$B$5)),"Revisar contacto","En plazo")))))),"Revisar fechas capturadas")</f>
        <v/>
      </c>
      <c r="S68" s="23">
        <f>IF(OR(I68="",K68=""),"",IF(OR(K68="Atendida",K68="Descartada"),"",IFERROR(I68*1,"")))</f>
        <v/>
      </c>
      <c r="T68" s="19" t="n"/>
    </row>
    <row r="69" ht="24" customHeight="1">
      <c r="A69" s="17" t="n"/>
      <c r="B69" s="18" t="n"/>
      <c r="C69" s="19" t="n"/>
      <c r="D69" s="19" t="n"/>
      <c r="E69" s="17" t="n"/>
      <c r="F69" s="19" t="n"/>
      <c r="G69" s="19" t="n"/>
      <c r="H69" s="17" t="n"/>
      <c r="I69" s="20" t="n"/>
      <c r="J69" s="18" t="n"/>
      <c r="K69" s="17" t="n"/>
      <c r="L69" s="18" t="n"/>
      <c r="M69" s="18" t="n"/>
      <c r="N69" s="24">
        <f>IF(E69="","",IFERROR(VLOOKUP(E69,'Parámetros'!$D$4:$E$8,2,FALSE),""))</f>
        <v/>
      </c>
      <c r="O69" s="25">
        <f>IF(OR(B69="",N69=""),"",IFERROR(B69+N69,""))</f>
        <v/>
      </c>
      <c r="P69" s="24">
        <f>IF(OR(J69="",O69=""),"",IFERROR(J69-O69,""))</f>
        <v/>
      </c>
      <c r="Q69" s="24">
        <f>IF(OR(J69="",K69="",K69="Atendida",K69="Descartada"),"",IFERROR(J69-TODAY(),""))</f>
        <v/>
      </c>
      <c r="R69" s="15">
        <f>IFERROR(IF(OR(A69="",B69="",K69=""),"",IF(OR(K69="Atendida",K69="Descartada"),IF(L69="","Falta fecha de resolución","Sin alerta"),IF(J69="","Falta fecha de seguimiento",IF(J69&lt;TODAY(),"Seguimiento vencido",IF(J69&lt;=TODAY()+'Parámetros'!$B$4,"Seguimiento próximo",IF(OR(AND(M69="",TODAY()-B69&gt;='Parámetros'!$B$5),AND(M69&lt;&gt;"",TODAY()-M69&gt;='Parámetros'!$B$5)),"Revisar contacto","En plazo")))))),"Revisar fechas capturadas")</f>
        <v/>
      </c>
      <c r="S69" s="26">
        <f>IF(OR(I69="",K69=""),"",IF(OR(K69="Atendida",K69="Descartada"),"",IFERROR(I69*1,"")))</f>
        <v/>
      </c>
      <c r="T69" s="19" t="n"/>
    </row>
    <row r="70" ht="24" customHeight="1">
      <c r="A70" s="17" t="n"/>
      <c r="B70" s="18" t="n"/>
      <c r="C70" s="19" t="n"/>
      <c r="D70" s="19" t="n"/>
      <c r="E70" s="17" t="n"/>
      <c r="F70" s="19" t="n"/>
      <c r="G70" s="19" t="n"/>
      <c r="H70" s="17" t="n"/>
      <c r="I70" s="20" t="n"/>
      <c r="J70" s="18" t="n"/>
      <c r="K70" s="17" t="n"/>
      <c r="L70" s="18" t="n"/>
      <c r="M70" s="18" t="n"/>
      <c r="N70" s="21">
        <f>IF(E70="","",IFERROR(VLOOKUP(E70,'Parámetros'!$D$4:$E$8,2,FALSE),""))</f>
        <v/>
      </c>
      <c r="O70" s="22">
        <f>IF(OR(B70="",N70=""),"",IFERROR(B70+N70,""))</f>
        <v/>
      </c>
      <c r="P70" s="21">
        <f>IF(OR(J70="",O70=""),"",IFERROR(J70-O70,""))</f>
        <v/>
      </c>
      <c r="Q70" s="21">
        <f>IF(OR(J70="",K70="",K70="Atendida",K70="Descartada"),"",IFERROR(J70-TODAY(),""))</f>
        <v/>
      </c>
      <c r="R70" s="14">
        <f>IFERROR(IF(OR(A70="",B70="",K70=""),"",IF(OR(K70="Atendida",K70="Descartada"),IF(L70="","Falta fecha de resolución","Sin alerta"),IF(J70="","Falta fecha de seguimiento",IF(J70&lt;TODAY(),"Seguimiento vencido",IF(J70&lt;=TODAY()+'Parámetros'!$B$4,"Seguimiento próximo",IF(OR(AND(M70="",TODAY()-B70&gt;='Parámetros'!$B$5),AND(M70&lt;&gt;"",TODAY()-M70&gt;='Parámetros'!$B$5)),"Revisar contacto","En plazo")))))),"Revisar fechas capturadas")</f>
        <v/>
      </c>
      <c r="S70" s="23">
        <f>IF(OR(I70="",K70=""),"",IF(OR(K70="Atendida",K70="Descartada"),"",IFERROR(I70*1,"")))</f>
        <v/>
      </c>
      <c r="T70" s="19" t="n"/>
    </row>
    <row r="71" ht="24" customHeight="1">
      <c r="A71" s="17" t="n"/>
      <c r="B71" s="18" t="n"/>
      <c r="C71" s="19" t="n"/>
      <c r="D71" s="19" t="n"/>
      <c r="E71" s="17" t="n"/>
      <c r="F71" s="19" t="n"/>
      <c r="G71" s="19" t="n"/>
      <c r="H71" s="17" t="n"/>
      <c r="I71" s="20" t="n"/>
      <c r="J71" s="18" t="n"/>
      <c r="K71" s="17" t="n"/>
      <c r="L71" s="18" t="n"/>
      <c r="M71" s="18" t="n"/>
      <c r="N71" s="24">
        <f>IF(E71="","",IFERROR(VLOOKUP(E71,'Parámetros'!$D$4:$E$8,2,FALSE),""))</f>
        <v/>
      </c>
      <c r="O71" s="25">
        <f>IF(OR(B71="",N71=""),"",IFERROR(B71+N71,""))</f>
        <v/>
      </c>
      <c r="P71" s="24">
        <f>IF(OR(J71="",O71=""),"",IFERROR(J71-O71,""))</f>
        <v/>
      </c>
      <c r="Q71" s="24">
        <f>IF(OR(J71="",K71="",K71="Atendida",K71="Descartada"),"",IFERROR(J71-TODAY(),""))</f>
        <v/>
      </c>
      <c r="R71" s="15">
        <f>IFERROR(IF(OR(A71="",B71="",K71=""),"",IF(OR(K71="Atendida",K71="Descartada"),IF(L71="","Falta fecha de resolución","Sin alerta"),IF(J71="","Falta fecha de seguimiento",IF(J71&lt;TODAY(),"Seguimiento vencido",IF(J71&lt;=TODAY()+'Parámetros'!$B$4,"Seguimiento próximo",IF(OR(AND(M71="",TODAY()-B71&gt;='Parámetros'!$B$5),AND(M71&lt;&gt;"",TODAY()-M71&gt;='Parámetros'!$B$5)),"Revisar contacto","En plazo")))))),"Revisar fechas capturadas")</f>
        <v/>
      </c>
      <c r="S71" s="26">
        <f>IF(OR(I71="",K71=""),"",IF(OR(K71="Atendida",K71="Descartada"),"",IFERROR(I71*1,"")))</f>
        <v/>
      </c>
      <c r="T71" s="19" t="n"/>
    </row>
    <row r="72" ht="24" customHeight="1">
      <c r="A72" s="17" t="n"/>
      <c r="B72" s="18" t="n"/>
      <c r="C72" s="19" t="n"/>
      <c r="D72" s="19" t="n"/>
      <c r="E72" s="17" t="n"/>
      <c r="F72" s="19" t="n"/>
      <c r="G72" s="19" t="n"/>
      <c r="H72" s="17" t="n"/>
      <c r="I72" s="20" t="n"/>
      <c r="J72" s="18" t="n"/>
      <c r="K72" s="17" t="n"/>
      <c r="L72" s="18" t="n"/>
      <c r="M72" s="18" t="n"/>
      <c r="N72" s="21">
        <f>IF(E72="","",IFERROR(VLOOKUP(E72,'Parámetros'!$D$4:$E$8,2,FALSE),""))</f>
        <v/>
      </c>
      <c r="O72" s="22">
        <f>IF(OR(B72="",N72=""),"",IFERROR(B72+N72,""))</f>
        <v/>
      </c>
      <c r="P72" s="21">
        <f>IF(OR(J72="",O72=""),"",IFERROR(J72-O72,""))</f>
        <v/>
      </c>
      <c r="Q72" s="21">
        <f>IF(OR(J72="",K72="",K72="Atendida",K72="Descartada"),"",IFERROR(J72-TODAY(),""))</f>
        <v/>
      </c>
      <c r="R72" s="14">
        <f>IFERROR(IF(OR(A72="",B72="",K72=""),"",IF(OR(K72="Atendida",K72="Descartada"),IF(L72="","Falta fecha de resolución","Sin alerta"),IF(J72="","Falta fecha de seguimiento",IF(J72&lt;TODAY(),"Seguimiento vencido",IF(J72&lt;=TODAY()+'Parámetros'!$B$4,"Seguimiento próximo",IF(OR(AND(M72="",TODAY()-B72&gt;='Parámetros'!$B$5),AND(M72&lt;&gt;"",TODAY()-M72&gt;='Parámetros'!$B$5)),"Revisar contacto","En plazo")))))),"Revisar fechas capturadas")</f>
        <v/>
      </c>
      <c r="S72" s="23">
        <f>IF(OR(I72="",K72=""),"",IF(OR(K72="Atendida",K72="Descartada"),"",IFERROR(I72*1,"")))</f>
        <v/>
      </c>
      <c r="T72" s="19" t="n"/>
    </row>
    <row r="73" ht="24" customHeight="1">
      <c r="A73" s="17" t="n"/>
      <c r="B73" s="18" t="n"/>
      <c r="C73" s="19" t="n"/>
      <c r="D73" s="19" t="n"/>
      <c r="E73" s="17" t="n"/>
      <c r="F73" s="19" t="n"/>
      <c r="G73" s="19" t="n"/>
      <c r="H73" s="17" t="n"/>
      <c r="I73" s="20" t="n"/>
      <c r="J73" s="18" t="n"/>
      <c r="K73" s="17" t="n"/>
      <c r="L73" s="18" t="n"/>
      <c r="M73" s="18" t="n"/>
      <c r="N73" s="24">
        <f>IF(E73="","",IFERROR(VLOOKUP(E73,'Parámetros'!$D$4:$E$8,2,FALSE),""))</f>
        <v/>
      </c>
      <c r="O73" s="25">
        <f>IF(OR(B73="",N73=""),"",IFERROR(B73+N73,""))</f>
        <v/>
      </c>
      <c r="P73" s="24">
        <f>IF(OR(J73="",O73=""),"",IFERROR(J73-O73,""))</f>
        <v/>
      </c>
      <c r="Q73" s="24">
        <f>IF(OR(J73="",K73="",K73="Atendida",K73="Descartada"),"",IFERROR(J73-TODAY(),""))</f>
        <v/>
      </c>
      <c r="R73" s="15">
        <f>IFERROR(IF(OR(A73="",B73="",K73=""),"",IF(OR(K73="Atendida",K73="Descartada"),IF(L73="","Falta fecha de resolución","Sin alerta"),IF(J73="","Falta fecha de seguimiento",IF(J73&lt;TODAY(),"Seguimiento vencido",IF(J73&lt;=TODAY()+'Parámetros'!$B$4,"Seguimiento próximo",IF(OR(AND(M73="",TODAY()-B73&gt;='Parámetros'!$B$5),AND(M73&lt;&gt;"",TODAY()-M73&gt;='Parámetros'!$B$5)),"Revisar contacto","En plazo")))))),"Revisar fechas capturadas")</f>
        <v/>
      </c>
      <c r="S73" s="26">
        <f>IF(OR(I73="",K73=""),"",IF(OR(K73="Atendida",K73="Descartada"),"",IFERROR(I73*1,"")))</f>
        <v/>
      </c>
      <c r="T73" s="19" t="n"/>
    </row>
    <row r="74" ht="24" customHeight="1">
      <c r="A74" s="17" t="n"/>
      <c r="B74" s="18" t="n"/>
      <c r="C74" s="19" t="n"/>
      <c r="D74" s="19" t="n"/>
      <c r="E74" s="17" t="n"/>
      <c r="F74" s="19" t="n"/>
      <c r="G74" s="19" t="n"/>
      <c r="H74" s="17" t="n"/>
      <c r="I74" s="20" t="n"/>
      <c r="J74" s="18" t="n"/>
      <c r="K74" s="17" t="n"/>
      <c r="L74" s="18" t="n"/>
      <c r="M74" s="18" t="n"/>
      <c r="N74" s="21">
        <f>IF(E74="","",IFERROR(VLOOKUP(E74,'Parámetros'!$D$4:$E$8,2,FALSE),""))</f>
        <v/>
      </c>
      <c r="O74" s="22">
        <f>IF(OR(B74="",N74=""),"",IFERROR(B74+N74,""))</f>
        <v/>
      </c>
      <c r="P74" s="21">
        <f>IF(OR(J74="",O74=""),"",IFERROR(J74-O74,""))</f>
        <v/>
      </c>
      <c r="Q74" s="21">
        <f>IF(OR(J74="",K74="",K74="Atendida",K74="Descartada"),"",IFERROR(J74-TODAY(),""))</f>
        <v/>
      </c>
      <c r="R74" s="14">
        <f>IFERROR(IF(OR(A74="",B74="",K74=""),"",IF(OR(K74="Atendida",K74="Descartada"),IF(L74="","Falta fecha de resolución","Sin alerta"),IF(J74="","Falta fecha de seguimiento",IF(J74&lt;TODAY(),"Seguimiento vencido",IF(J74&lt;=TODAY()+'Parámetros'!$B$4,"Seguimiento próximo",IF(OR(AND(M74="",TODAY()-B74&gt;='Parámetros'!$B$5),AND(M74&lt;&gt;"",TODAY()-M74&gt;='Parámetros'!$B$5)),"Revisar contacto","En plazo")))))),"Revisar fechas capturadas")</f>
        <v/>
      </c>
      <c r="S74" s="23">
        <f>IF(OR(I74="",K74=""),"",IF(OR(K74="Atendida",K74="Descartada"),"",IFERROR(I74*1,"")))</f>
        <v/>
      </c>
      <c r="T74" s="19" t="n"/>
    </row>
    <row r="75" ht="24" customHeight="1">
      <c r="A75" s="17" t="n"/>
      <c r="B75" s="18" t="n"/>
      <c r="C75" s="19" t="n"/>
      <c r="D75" s="19" t="n"/>
      <c r="E75" s="17" t="n"/>
      <c r="F75" s="19" t="n"/>
      <c r="G75" s="19" t="n"/>
      <c r="H75" s="17" t="n"/>
      <c r="I75" s="20" t="n"/>
      <c r="J75" s="18" t="n"/>
      <c r="K75" s="17" t="n"/>
      <c r="L75" s="18" t="n"/>
      <c r="M75" s="18" t="n"/>
      <c r="N75" s="24">
        <f>IF(E75="","",IFERROR(VLOOKUP(E75,'Parámetros'!$D$4:$E$8,2,FALSE),""))</f>
        <v/>
      </c>
      <c r="O75" s="25">
        <f>IF(OR(B75="",N75=""),"",IFERROR(B75+N75,""))</f>
        <v/>
      </c>
      <c r="P75" s="24">
        <f>IF(OR(J75="",O75=""),"",IFERROR(J75-O75,""))</f>
        <v/>
      </c>
      <c r="Q75" s="24">
        <f>IF(OR(J75="",K75="",K75="Atendida",K75="Descartada"),"",IFERROR(J75-TODAY(),""))</f>
        <v/>
      </c>
      <c r="R75" s="15">
        <f>IFERROR(IF(OR(A75="",B75="",K75=""),"",IF(OR(K75="Atendida",K75="Descartada"),IF(L75="","Falta fecha de resolución","Sin alerta"),IF(J75="","Falta fecha de seguimiento",IF(J75&lt;TODAY(),"Seguimiento vencido",IF(J75&lt;=TODAY()+'Parámetros'!$B$4,"Seguimiento próximo",IF(OR(AND(M75="",TODAY()-B75&gt;='Parámetros'!$B$5),AND(M75&lt;&gt;"",TODAY()-M75&gt;='Parámetros'!$B$5)),"Revisar contacto","En plazo")))))),"Revisar fechas capturadas")</f>
        <v/>
      </c>
      <c r="S75" s="26">
        <f>IF(OR(I75="",K75=""),"",IF(OR(K75="Atendida",K75="Descartada"),"",IFERROR(I75*1,"")))</f>
        <v/>
      </c>
      <c r="T75" s="19" t="n"/>
    </row>
    <row r="76" ht="24" customHeight="1">
      <c r="A76" s="17" t="n"/>
      <c r="B76" s="18" t="n"/>
      <c r="C76" s="19" t="n"/>
      <c r="D76" s="19" t="n"/>
      <c r="E76" s="17" t="n"/>
      <c r="F76" s="19" t="n"/>
      <c r="G76" s="19" t="n"/>
      <c r="H76" s="17" t="n"/>
      <c r="I76" s="20" t="n"/>
      <c r="J76" s="18" t="n"/>
      <c r="K76" s="17" t="n"/>
      <c r="L76" s="18" t="n"/>
      <c r="M76" s="18" t="n"/>
      <c r="N76" s="21">
        <f>IF(E76="","",IFERROR(VLOOKUP(E76,'Parámetros'!$D$4:$E$8,2,FALSE),""))</f>
        <v/>
      </c>
      <c r="O76" s="22">
        <f>IF(OR(B76="",N76=""),"",IFERROR(B76+N76,""))</f>
        <v/>
      </c>
      <c r="P76" s="21">
        <f>IF(OR(J76="",O76=""),"",IFERROR(J76-O76,""))</f>
        <v/>
      </c>
      <c r="Q76" s="21">
        <f>IF(OR(J76="",K76="",K76="Atendida",K76="Descartada"),"",IFERROR(J76-TODAY(),""))</f>
        <v/>
      </c>
      <c r="R76" s="14">
        <f>IFERROR(IF(OR(A76="",B76="",K76=""),"",IF(OR(K76="Atendida",K76="Descartada"),IF(L76="","Falta fecha de resolución","Sin alerta"),IF(J76="","Falta fecha de seguimiento",IF(J76&lt;TODAY(),"Seguimiento vencido",IF(J76&lt;=TODAY()+'Parámetros'!$B$4,"Seguimiento próximo",IF(OR(AND(M76="",TODAY()-B76&gt;='Parámetros'!$B$5),AND(M76&lt;&gt;"",TODAY()-M76&gt;='Parámetros'!$B$5)),"Revisar contacto","En plazo")))))),"Revisar fechas capturadas")</f>
        <v/>
      </c>
      <c r="S76" s="23">
        <f>IF(OR(I76="",K76=""),"",IF(OR(K76="Atendida",K76="Descartada"),"",IFERROR(I76*1,"")))</f>
        <v/>
      </c>
      <c r="T76" s="19" t="n"/>
    </row>
    <row r="77" ht="24" customHeight="1">
      <c r="A77" s="17" t="n"/>
      <c r="B77" s="18" t="n"/>
      <c r="C77" s="19" t="n"/>
      <c r="D77" s="19" t="n"/>
      <c r="E77" s="17" t="n"/>
      <c r="F77" s="19" t="n"/>
      <c r="G77" s="19" t="n"/>
      <c r="H77" s="17" t="n"/>
      <c r="I77" s="20" t="n"/>
      <c r="J77" s="18" t="n"/>
      <c r="K77" s="17" t="n"/>
      <c r="L77" s="18" t="n"/>
      <c r="M77" s="18" t="n"/>
      <c r="N77" s="24">
        <f>IF(E77="","",IFERROR(VLOOKUP(E77,'Parámetros'!$D$4:$E$8,2,FALSE),""))</f>
        <v/>
      </c>
      <c r="O77" s="25">
        <f>IF(OR(B77="",N77=""),"",IFERROR(B77+N77,""))</f>
        <v/>
      </c>
      <c r="P77" s="24">
        <f>IF(OR(J77="",O77=""),"",IFERROR(J77-O77,""))</f>
        <v/>
      </c>
      <c r="Q77" s="24">
        <f>IF(OR(J77="",K77="",K77="Atendida",K77="Descartada"),"",IFERROR(J77-TODAY(),""))</f>
        <v/>
      </c>
      <c r="R77" s="15">
        <f>IFERROR(IF(OR(A77="",B77="",K77=""),"",IF(OR(K77="Atendida",K77="Descartada"),IF(L77="","Falta fecha de resolución","Sin alerta"),IF(J77="","Falta fecha de seguimiento",IF(J77&lt;TODAY(),"Seguimiento vencido",IF(J77&lt;=TODAY()+'Parámetros'!$B$4,"Seguimiento próximo",IF(OR(AND(M77="",TODAY()-B77&gt;='Parámetros'!$B$5),AND(M77&lt;&gt;"",TODAY()-M77&gt;='Parámetros'!$B$5)),"Revisar contacto","En plazo")))))),"Revisar fechas capturadas")</f>
        <v/>
      </c>
      <c r="S77" s="26">
        <f>IF(OR(I77="",K77=""),"",IF(OR(K77="Atendida",K77="Descartada"),"",IFERROR(I77*1,"")))</f>
        <v/>
      </c>
      <c r="T77" s="19" t="n"/>
    </row>
    <row r="78" ht="24" customHeight="1">
      <c r="A78" s="17" t="n"/>
      <c r="B78" s="18" t="n"/>
      <c r="C78" s="19" t="n"/>
      <c r="D78" s="19" t="n"/>
      <c r="E78" s="17" t="n"/>
      <c r="F78" s="19" t="n"/>
      <c r="G78" s="19" t="n"/>
      <c r="H78" s="17" t="n"/>
      <c r="I78" s="20" t="n"/>
      <c r="J78" s="18" t="n"/>
      <c r="K78" s="17" t="n"/>
      <c r="L78" s="18" t="n"/>
      <c r="M78" s="18" t="n"/>
      <c r="N78" s="21">
        <f>IF(E78="","",IFERROR(VLOOKUP(E78,'Parámetros'!$D$4:$E$8,2,FALSE),""))</f>
        <v/>
      </c>
      <c r="O78" s="22">
        <f>IF(OR(B78="",N78=""),"",IFERROR(B78+N78,""))</f>
        <v/>
      </c>
      <c r="P78" s="21">
        <f>IF(OR(J78="",O78=""),"",IFERROR(J78-O78,""))</f>
        <v/>
      </c>
      <c r="Q78" s="21">
        <f>IF(OR(J78="",K78="",K78="Atendida",K78="Descartada"),"",IFERROR(J78-TODAY(),""))</f>
        <v/>
      </c>
      <c r="R78" s="14">
        <f>IFERROR(IF(OR(A78="",B78="",K78=""),"",IF(OR(K78="Atendida",K78="Descartada"),IF(L78="","Falta fecha de resolución","Sin alerta"),IF(J78="","Falta fecha de seguimiento",IF(J78&lt;TODAY(),"Seguimiento vencido",IF(J78&lt;=TODAY()+'Parámetros'!$B$4,"Seguimiento próximo",IF(OR(AND(M78="",TODAY()-B78&gt;='Parámetros'!$B$5),AND(M78&lt;&gt;"",TODAY()-M78&gt;='Parámetros'!$B$5)),"Revisar contacto","En plazo")))))),"Revisar fechas capturadas")</f>
        <v/>
      </c>
      <c r="S78" s="23">
        <f>IF(OR(I78="",K78=""),"",IF(OR(K78="Atendida",K78="Descartada"),"",IFERROR(I78*1,"")))</f>
        <v/>
      </c>
      <c r="T78" s="19" t="n"/>
    </row>
    <row r="79" ht="24" customHeight="1">
      <c r="A79" s="17" t="n"/>
      <c r="B79" s="18" t="n"/>
      <c r="C79" s="19" t="n"/>
      <c r="D79" s="19" t="n"/>
      <c r="E79" s="17" t="n"/>
      <c r="F79" s="19" t="n"/>
      <c r="G79" s="19" t="n"/>
      <c r="H79" s="17" t="n"/>
      <c r="I79" s="20" t="n"/>
      <c r="J79" s="18" t="n"/>
      <c r="K79" s="17" t="n"/>
      <c r="L79" s="18" t="n"/>
      <c r="M79" s="18" t="n"/>
      <c r="N79" s="24">
        <f>IF(E79="","",IFERROR(VLOOKUP(E79,'Parámetros'!$D$4:$E$8,2,FALSE),""))</f>
        <v/>
      </c>
      <c r="O79" s="25">
        <f>IF(OR(B79="",N79=""),"",IFERROR(B79+N79,""))</f>
        <v/>
      </c>
      <c r="P79" s="24">
        <f>IF(OR(J79="",O79=""),"",IFERROR(J79-O79,""))</f>
        <v/>
      </c>
      <c r="Q79" s="24">
        <f>IF(OR(J79="",K79="",K79="Atendida",K79="Descartada"),"",IFERROR(J79-TODAY(),""))</f>
        <v/>
      </c>
      <c r="R79" s="15">
        <f>IFERROR(IF(OR(A79="",B79="",K79=""),"",IF(OR(K79="Atendida",K79="Descartada"),IF(L79="","Falta fecha de resolución","Sin alerta"),IF(J79="","Falta fecha de seguimiento",IF(J79&lt;TODAY(),"Seguimiento vencido",IF(J79&lt;=TODAY()+'Parámetros'!$B$4,"Seguimiento próximo",IF(OR(AND(M79="",TODAY()-B79&gt;='Parámetros'!$B$5),AND(M79&lt;&gt;"",TODAY()-M79&gt;='Parámetros'!$B$5)),"Revisar contacto","En plazo")))))),"Revisar fechas capturadas")</f>
        <v/>
      </c>
      <c r="S79" s="26">
        <f>IF(OR(I79="",K79=""),"",IF(OR(K79="Atendida",K79="Descartada"),"",IFERROR(I79*1,"")))</f>
        <v/>
      </c>
      <c r="T79" s="19" t="n"/>
    </row>
    <row r="80" ht="24" customHeight="1">
      <c r="A80" s="17" t="n"/>
      <c r="B80" s="18" t="n"/>
      <c r="C80" s="19" t="n"/>
      <c r="D80" s="19" t="n"/>
      <c r="E80" s="17" t="n"/>
      <c r="F80" s="19" t="n"/>
      <c r="G80" s="19" t="n"/>
      <c r="H80" s="17" t="n"/>
      <c r="I80" s="20" t="n"/>
      <c r="J80" s="18" t="n"/>
      <c r="K80" s="17" t="n"/>
      <c r="L80" s="18" t="n"/>
      <c r="M80" s="18" t="n"/>
      <c r="N80" s="21">
        <f>IF(E80="","",IFERROR(VLOOKUP(E80,'Parámetros'!$D$4:$E$8,2,FALSE),""))</f>
        <v/>
      </c>
      <c r="O80" s="22">
        <f>IF(OR(B80="",N80=""),"",IFERROR(B80+N80,""))</f>
        <v/>
      </c>
      <c r="P80" s="21">
        <f>IF(OR(J80="",O80=""),"",IFERROR(J80-O80,""))</f>
        <v/>
      </c>
      <c r="Q80" s="21">
        <f>IF(OR(J80="",K80="",K80="Atendida",K80="Descartada"),"",IFERROR(J80-TODAY(),""))</f>
        <v/>
      </c>
      <c r="R80" s="14">
        <f>IFERROR(IF(OR(A80="",B80="",K80=""),"",IF(OR(K80="Atendida",K80="Descartada"),IF(L80="","Falta fecha de resolución","Sin alerta"),IF(J80="","Falta fecha de seguimiento",IF(J80&lt;TODAY(),"Seguimiento vencido",IF(J80&lt;=TODAY()+'Parámetros'!$B$4,"Seguimiento próximo",IF(OR(AND(M80="",TODAY()-B80&gt;='Parámetros'!$B$5),AND(M80&lt;&gt;"",TODAY()-M80&gt;='Parámetros'!$B$5)),"Revisar contacto","En plazo")))))),"Revisar fechas capturadas")</f>
        <v/>
      </c>
      <c r="S80" s="23">
        <f>IF(OR(I80="",K80=""),"",IF(OR(K80="Atendida",K80="Descartada"),"",IFERROR(I80*1,"")))</f>
        <v/>
      </c>
      <c r="T80" s="19" t="n"/>
    </row>
    <row r="81" ht="24" customHeight="1">
      <c r="A81" s="17" t="n"/>
      <c r="B81" s="18" t="n"/>
      <c r="C81" s="19" t="n"/>
      <c r="D81" s="19" t="n"/>
      <c r="E81" s="17" t="n"/>
      <c r="F81" s="19" t="n"/>
      <c r="G81" s="19" t="n"/>
      <c r="H81" s="17" t="n"/>
      <c r="I81" s="20" t="n"/>
      <c r="J81" s="18" t="n"/>
      <c r="K81" s="17" t="n"/>
      <c r="L81" s="18" t="n"/>
      <c r="M81" s="18" t="n"/>
      <c r="N81" s="24">
        <f>IF(E81="","",IFERROR(VLOOKUP(E81,'Parámetros'!$D$4:$E$8,2,FALSE),""))</f>
        <v/>
      </c>
      <c r="O81" s="25">
        <f>IF(OR(B81="",N81=""),"",IFERROR(B81+N81,""))</f>
        <v/>
      </c>
      <c r="P81" s="24">
        <f>IF(OR(J81="",O81=""),"",IFERROR(J81-O81,""))</f>
        <v/>
      </c>
      <c r="Q81" s="24">
        <f>IF(OR(J81="",K81="",K81="Atendida",K81="Descartada"),"",IFERROR(J81-TODAY(),""))</f>
        <v/>
      </c>
      <c r="R81" s="15">
        <f>IFERROR(IF(OR(A81="",B81="",K81=""),"",IF(OR(K81="Atendida",K81="Descartada"),IF(L81="","Falta fecha de resolución","Sin alerta"),IF(J81="","Falta fecha de seguimiento",IF(J81&lt;TODAY(),"Seguimiento vencido",IF(J81&lt;=TODAY()+'Parámetros'!$B$4,"Seguimiento próximo",IF(OR(AND(M81="",TODAY()-B81&gt;='Parámetros'!$B$5),AND(M81&lt;&gt;"",TODAY()-M81&gt;='Parámetros'!$B$5)),"Revisar contacto","En plazo")))))),"Revisar fechas capturadas")</f>
        <v/>
      </c>
      <c r="S81" s="26">
        <f>IF(OR(I81="",K81=""),"",IF(OR(K81="Atendida",K81="Descartada"),"",IFERROR(I81*1,"")))</f>
        <v/>
      </c>
      <c r="T81" s="19" t="n"/>
    </row>
    <row r="82" ht="24" customHeight="1">
      <c r="A82" s="17" t="n"/>
      <c r="B82" s="18" t="n"/>
      <c r="C82" s="19" t="n"/>
      <c r="D82" s="19" t="n"/>
      <c r="E82" s="17" t="n"/>
      <c r="F82" s="19" t="n"/>
      <c r="G82" s="19" t="n"/>
      <c r="H82" s="17" t="n"/>
      <c r="I82" s="20" t="n"/>
      <c r="J82" s="18" t="n"/>
      <c r="K82" s="17" t="n"/>
      <c r="L82" s="18" t="n"/>
      <c r="M82" s="18" t="n"/>
      <c r="N82" s="21">
        <f>IF(E82="","",IFERROR(VLOOKUP(E82,'Parámetros'!$D$4:$E$8,2,FALSE),""))</f>
        <v/>
      </c>
      <c r="O82" s="22">
        <f>IF(OR(B82="",N82=""),"",IFERROR(B82+N82,""))</f>
        <v/>
      </c>
      <c r="P82" s="21">
        <f>IF(OR(J82="",O82=""),"",IFERROR(J82-O82,""))</f>
        <v/>
      </c>
      <c r="Q82" s="21">
        <f>IF(OR(J82="",K82="",K82="Atendida",K82="Descartada"),"",IFERROR(J82-TODAY(),""))</f>
        <v/>
      </c>
      <c r="R82" s="14">
        <f>IFERROR(IF(OR(A82="",B82="",K82=""),"",IF(OR(K82="Atendida",K82="Descartada"),IF(L82="","Falta fecha de resolución","Sin alerta"),IF(J82="","Falta fecha de seguimiento",IF(J82&lt;TODAY(),"Seguimiento vencido",IF(J82&lt;=TODAY()+'Parámetros'!$B$4,"Seguimiento próximo",IF(OR(AND(M82="",TODAY()-B82&gt;='Parámetros'!$B$5),AND(M82&lt;&gt;"",TODAY()-M82&gt;='Parámetros'!$B$5)),"Revisar contacto","En plazo")))))),"Revisar fechas capturadas")</f>
        <v/>
      </c>
      <c r="S82" s="23">
        <f>IF(OR(I82="",K82=""),"",IF(OR(K82="Atendida",K82="Descartada"),"",IFERROR(I82*1,"")))</f>
        <v/>
      </c>
      <c r="T82" s="19" t="n"/>
    </row>
    <row r="83" ht="24" customHeight="1">
      <c r="A83" s="17" t="n"/>
      <c r="B83" s="18" t="n"/>
      <c r="C83" s="19" t="n"/>
      <c r="D83" s="19" t="n"/>
      <c r="E83" s="17" t="n"/>
      <c r="F83" s="19" t="n"/>
      <c r="G83" s="19" t="n"/>
      <c r="H83" s="17" t="n"/>
      <c r="I83" s="20" t="n"/>
      <c r="J83" s="18" t="n"/>
      <c r="K83" s="17" t="n"/>
      <c r="L83" s="18" t="n"/>
      <c r="M83" s="18" t="n"/>
      <c r="N83" s="24">
        <f>IF(E83="","",IFERROR(VLOOKUP(E83,'Parámetros'!$D$4:$E$8,2,FALSE),""))</f>
        <v/>
      </c>
      <c r="O83" s="25">
        <f>IF(OR(B83="",N83=""),"",IFERROR(B83+N83,""))</f>
        <v/>
      </c>
      <c r="P83" s="24">
        <f>IF(OR(J83="",O83=""),"",IFERROR(J83-O83,""))</f>
        <v/>
      </c>
      <c r="Q83" s="24">
        <f>IF(OR(J83="",K83="",K83="Atendida",K83="Descartada"),"",IFERROR(J83-TODAY(),""))</f>
        <v/>
      </c>
      <c r="R83" s="15">
        <f>IFERROR(IF(OR(A83="",B83="",K83=""),"",IF(OR(K83="Atendida",K83="Descartada"),IF(L83="","Falta fecha de resolución","Sin alerta"),IF(J83="","Falta fecha de seguimiento",IF(J83&lt;TODAY(),"Seguimiento vencido",IF(J83&lt;=TODAY()+'Parámetros'!$B$4,"Seguimiento próximo",IF(OR(AND(M83="",TODAY()-B83&gt;='Parámetros'!$B$5),AND(M83&lt;&gt;"",TODAY()-M83&gt;='Parámetros'!$B$5)),"Revisar contacto","En plazo")))))),"Revisar fechas capturadas")</f>
        <v/>
      </c>
      <c r="S83" s="26">
        <f>IF(OR(I83="",K83=""),"",IF(OR(K83="Atendida",K83="Descartada"),"",IFERROR(I83*1,"")))</f>
        <v/>
      </c>
      <c r="T83" s="19" t="n"/>
    </row>
    <row r="84" ht="24" customHeight="1">
      <c r="A84" s="17" t="n"/>
      <c r="B84" s="18" t="n"/>
      <c r="C84" s="19" t="n"/>
      <c r="D84" s="19" t="n"/>
      <c r="E84" s="17" t="n"/>
      <c r="F84" s="19" t="n"/>
      <c r="G84" s="19" t="n"/>
      <c r="H84" s="17" t="n"/>
      <c r="I84" s="20" t="n"/>
      <c r="J84" s="18" t="n"/>
      <c r="K84" s="17" t="n"/>
      <c r="L84" s="18" t="n"/>
      <c r="M84" s="18" t="n"/>
      <c r="N84" s="21">
        <f>IF(E84="","",IFERROR(VLOOKUP(E84,'Parámetros'!$D$4:$E$8,2,FALSE),""))</f>
        <v/>
      </c>
      <c r="O84" s="22">
        <f>IF(OR(B84="",N84=""),"",IFERROR(B84+N84,""))</f>
        <v/>
      </c>
      <c r="P84" s="21">
        <f>IF(OR(J84="",O84=""),"",IFERROR(J84-O84,""))</f>
        <v/>
      </c>
      <c r="Q84" s="21">
        <f>IF(OR(J84="",K84="",K84="Atendida",K84="Descartada"),"",IFERROR(J84-TODAY(),""))</f>
        <v/>
      </c>
      <c r="R84" s="14">
        <f>IFERROR(IF(OR(A84="",B84="",K84=""),"",IF(OR(K84="Atendida",K84="Descartada"),IF(L84="","Falta fecha de resolución","Sin alerta"),IF(J84="","Falta fecha de seguimiento",IF(J84&lt;TODAY(),"Seguimiento vencido",IF(J84&lt;=TODAY()+'Parámetros'!$B$4,"Seguimiento próximo",IF(OR(AND(M84="",TODAY()-B84&gt;='Parámetros'!$B$5),AND(M84&lt;&gt;"",TODAY()-M84&gt;='Parámetros'!$B$5)),"Revisar contacto","En plazo")))))),"Revisar fechas capturadas")</f>
        <v/>
      </c>
      <c r="S84" s="23">
        <f>IF(OR(I84="",K84=""),"",IF(OR(K84="Atendida",K84="Descartada"),"",IFERROR(I84*1,"")))</f>
        <v/>
      </c>
      <c r="T84" s="19" t="n"/>
    </row>
    <row r="85" ht="24" customHeight="1">
      <c r="A85" s="17" t="n"/>
      <c r="B85" s="18" t="n"/>
      <c r="C85" s="19" t="n"/>
      <c r="D85" s="19" t="n"/>
      <c r="E85" s="17" t="n"/>
      <c r="F85" s="19" t="n"/>
      <c r="G85" s="19" t="n"/>
      <c r="H85" s="17" t="n"/>
      <c r="I85" s="20" t="n"/>
      <c r="J85" s="18" t="n"/>
      <c r="K85" s="17" t="n"/>
      <c r="L85" s="18" t="n"/>
      <c r="M85" s="18" t="n"/>
      <c r="N85" s="24">
        <f>IF(E85="","",IFERROR(VLOOKUP(E85,'Parámetros'!$D$4:$E$8,2,FALSE),""))</f>
        <v/>
      </c>
      <c r="O85" s="25">
        <f>IF(OR(B85="",N85=""),"",IFERROR(B85+N85,""))</f>
        <v/>
      </c>
      <c r="P85" s="24">
        <f>IF(OR(J85="",O85=""),"",IFERROR(J85-O85,""))</f>
        <v/>
      </c>
      <c r="Q85" s="24">
        <f>IF(OR(J85="",K85="",K85="Atendida",K85="Descartada"),"",IFERROR(J85-TODAY(),""))</f>
        <v/>
      </c>
      <c r="R85" s="15">
        <f>IFERROR(IF(OR(A85="",B85="",K85=""),"",IF(OR(K85="Atendida",K85="Descartada"),IF(L85="","Falta fecha de resolución","Sin alerta"),IF(J85="","Falta fecha de seguimiento",IF(J85&lt;TODAY(),"Seguimiento vencido",IF(J85&lt;=TODAY()+'Parámetros'!$B$4,"Seguimiento próximo",IF(OR(AND(M85="",TODAY()-B85&gt;='Parámetros'!$B$5),AND(M85&lt;&gt;"",TODAY()-M85&gt;='Parámetros'!$B$5)),"Revisar contacto","En plazo")))))),"Revisar fechas capturadas")</f>
        <v/>
      </c>
      <c r="S85" s="26">
        <f>IF(OR(I85="",K85=""),"",IF(OR(K85="Atendida",K85="Descartada"),"",IFERROR(I85*1,"")))</f>
        <v/>
      </c>
      <c r="T85" s="19" t="n"/>
    </row>
    <row r="86" ht="24" customHeight="1">
      <c r="A86" s="17" t="n"/>
      <c r="B86" s="18" t="n"/>
      <c r="C86" s="19" t="n"/>
      <c r="D86" s="19" t="n"/>
      <c r="E86" s="17" t="n"/>
      <c r="F86" s="19" t="n"/>
      <c r="G86" s="19" t="n"/>
      <c r="H86" s="17" t="n"/>
      <c r="I86" s="20" t="n"/>
      <c r="J86" s="18" t="n"/>
      <c r="K86" s="17" t="n"/>
      <c r="L86" s="18" t="n"/>
      <c r="M86" s="18" t="n"/>
      <c r="N86" s="21">
        <f>IF(E86="","",IFERROR(VLOOKUP(E86,'Parámetros'!$D$4:$E$8,2,FALSE),""))</f>
        <v/>
      </c>
      <c r="O86" s="22">
        <f>IF(OR(B86="",N86=""),"",IFERROR(B86+N86,""))</f>
        <v/>
      </c>
      <c r="P86" s="21">
        <f>IF(OR(J86="",O86=""),"",IFERROR(J86-O86,""))</f>
        <v/>
      </c>
      <c r="Q86" s="21">
        <f>IF(OR(J86="",K86="",K86="Atendida",K86="Descartada"),"",IFERROR(J86-TODAY(),""))</f>
        <v/>
      </c>
      <c r="R86" s="14">
        <f>IFERROR(IF(OR(A86="",B86="",K86=""),"",IF(OR(K86="Atendida",K86="Descartada"),IF(L86="","Falta fecha de resolución","Sin alerta"),IF(J86="","Falta fecha de seguimiento",IF(J86&lt;TODAY(),"Seguimiento vencido",IF(J86&lt;=TODAY()+'Parámetros'!$B$4,"Seguimiento próximo",IF(OR(AND(M86="",TODAY()-B86&gt;='Parámetros'!$B$5),AND(M86&lt;&gt;"",TODAY()-M86&gt;='Parámetros'!$B$5)),"Revisar contacto","En plazo")))))),"Revisar fechas capturadas")</f>
        <v/>
      </c>
      <c r="S86" s="23">
        <f>IF(OR(I86="",K86=""),"",IF(OR(K86="Atendida",K86="Descartada"),"",IFERROR(I86*1,"")))</f>
        <v/>
      </c>
      <c r="T86" s="19" t="n"/>
    </row>
    <row r="87" ht="24" customHeight="1">
      <c r="A87" s="17" t="n"/>
      <c r="B87" s="18" t="n"/>
      <c r="C87" s="19" t="n"/>
      <c r="D87" s="19" t="n"/>
      <c r="E87" s="17" t="n"/>
      <c r="F87" s="19" t="n"/>
      <c r="G87" s="19" t="n"/>
      <c r="H87" s="17" t="n"/>
      <c r="I87" s="20" t="n"/>
      <c r="J87" s="18" t="n"/>
      <c r="K87" s="17" t="n"/>
      <c r="L87" s="18" t="n"/>
      <c r="M87" s="18" t="n"/>
      <c r="N87" s="24">
        <f>IF(E87="","",IFERROR(VLOOKUP(E87,'Parámetros'!$D$4:$E$8,2,FALSE),""))</f>
        <v/>
      </c>
      <c r="O87" s="25">
        <f>IF(OR(B87="",N87=""),"",IFERROR(B87+N87,""))</f>
        <v/>
      </c>
      <c r="P87" s="24">
        <f>IF(OR(J87="",O87=""),"",IFERROR(J87-O87,""))</f>
        <v/>
      </c>
      <c r="Q87" s="24">
        <f>IF(OR(J87="",K87="",K87="Atendida",K87="Descartada"),"",IFERROR(J87-TODAY(),""))</f>
        <v/>
      </c>
      <c r="R87" s="15">
        <f>IFERROR(IF(OR(A87="",B87="",K87=""),"",IF(OR(K87="Atendida",K87="Descartada"),IF(L87="","Falta fecha de resolución","Sin alerta"),IF(J87="","Falta fecha de seguimiento",IF(J87&lt;TODAY(),"Seguimiento vencido",IF(J87&lt;=TODAY()+'Parámetros'!$B$4,"Seguimiento próximo",IF(OR(AND(M87="",TODAY()-B87&gt;='Parámetros'!$B$5),AND(M87&lt;&gt;"",TODAY()-M87&gt;='Parámetros'!$B$5)),"Revisar contacto","En plazo")))))),"Revisar fechas capturadas")</f>
        <v/>
      </c>
      <c r="S87" s="26">
        <f>IF(OR(I87="",K87=""),"",IF(OR(K87="Atendida",K87="Descartada"),"",IFERROR(I87*1,"")))</f>
        <v/>
      </c>
      <c r="T87" s="19" t="n"/>
    </row>
    <row r="88" ht="24" customHeight="1">
      <c r="A88" s="17" t="n"/>
      <c r="B88" s="18" t="n"/>
      <c r="C88" s="19" t="n"/>
      <c r="D88" s="19" t="n"/>
      <c r="E88" s="17" t="n"/>
      <c r="F88" s="19" t="n"/>
      <c r="G88" s="19" t="n"/>
      <c r="H88" s="17" t="n"/>
      <c r="I88" s="20" t="n"/>
      <c r="J88" s="18" t="n"/>
      <c r="K88" s="17" t="n"/>
      <c r="L88" s="18" t="n"/>
      <c r="M88" s="18" t="n"/>
      <c r="N88" s="21">
        <f>IF(E88="","",IFERROR(VLOOKUP(E88,'Parámetros'!$D$4:$E$8,2,FALSE),""))</f>
        <v/>
      </c>
      <c r="O88" s="22">
        <f>IF(OR(B88="",N88=""),"",IFERROR(B88+N88,""))</f>
        <v/>
      </c>
      <c r="P88" s="21">
        <f>IF(OR(J88="",O88=""),"",IFERROR(J88-O88,""))</f>
        <v/>
      </c>
      <c r="Q88" s="21">
        <f>IF(OR(J88="",K88="",K88="Atendida",K88="Descartada"),"",IFERROR(J88-TODAY(),""))</f>
        <v/>
      </c>
      <c r="R88" s="14">
        <f>IFERROR(IF(OR(A88="",B88="",K88=""),"",IF(OR(K88="Atendida",K88="Descartada"),IF(L88="","Falta fecha de resolución","Sin alerta"),IF(J88="","Falta fecha de seguimiento",IF(J88&lt;TODAY(),"Seguimiento vencido",IF(J88&lt;=TODAY()+'Parámetros'!$B$4,"Seguimiento próximo",IF(OR(AND(M88="",TODAY()-B88&gt;='Parámetros'!$B$5),AND(M88&lt;&gt;"",TODAY()-M88&gt;='Parámetros'!$B$5)),"Revisar contacto","En plazo")))))),"Revisar fechas capturadas")</f>
        <v/>
      </c>
      <c r="S88" s="23">
        <f>IF(OR(I88="",K88=""),"",IF(OR(K88="Atendida",K88="Descartada"),"",IFERROR(I88*1,"")))</f>
        <v/>
      </c>
      <c r="T88" s="19" t="n"/>
    </row>
    <row r="89" ht="24" customHeight="1">
      <c r="A89" s="17" t="n"/>
      <c r="B89" s="18" t="n"/>
      <c r="C89" s="19" t="n"/>
      <c r="D89" s="19" t="n"/>
      <c r="E89" s="17" t="n"/>
      <c r="F89" s="19" t="n"/>
      <c r="G89" s="19" t="n"/>
      <c r="H89" s="17" t="n"/>
      <c r="I89" s="20" t="n"/>
      <c r="J89" s="18" t="n"/>
      <c r="K89" s="17" t="n"/>
      <c r="L89" s="18" t="n"/>
      <c r="M89" s="18" t="n"/>
      <c r="N89" s="24">
        <f>IF(E89="","",IFERROR(VLOOKUP(E89,'Parámetros'!$D$4:$E$8,2,FALSE),""))</f>
        <v/>
      </c>
      <c r="O89" s="25">
        <f>IF(OR(B89="",N89=""),"",IFERROR(B89+N89,""))</f>
        <v/>
      </c>
      <c r="P89" s="24">
        <f>IF(OR(J89="",O89=""),"",IFERROR(J89-O89,""))</f>
        <v/>
      </c>
      <c r="Q89" s="24">
        <f>IF(OR(J89="",K89="",K89="Atendida",K89="Descartada"),"",IFERROR(J89-TODAY(),""))</f>
        <v/>
      </c>
      <c r="R89" s="15">
        <f>IFERROR(IF(OR(A89="",B89="",K89=""),"",IF(OR(K89="Atendida",K89="Descartada"),IF(L89="","Falta fecha de resolución","Sin alerta"),IF(J89="","Falta fecha de seguimiento",IF(J89&lt;TODAY(),"Seguimiento vencido",IF(J89&lt;=TODAY()+'Parámetros'!$B$4,"Seguimiento próximo",IF(OR(AND(M89="",TODAY()-B89&gt;='Parámetros'!$B$5),AND(M89&lt;&gt;"",TODAY()-M89&gt;='Parámetros'!$B$5)),"Revisar contacto","En plazo")))))),"Revisar fechas capturadas")</f>
        <v/>
      </c>
      <c r="S89" s="26">
        <f>IF(OR(I89="",K89=""),"",IF(OR(K89="Atendida",K89="Descartada"),"",IFERROR(I89*1,"")))</f>
        <v/>
      </c>
      <c r="T89" s="19" t="n"/>
    </row>
    <row r="90" ht="24" customHeight="1">
      <c r="A90" s="17" t="n"/>
      <c r="B90" s="18" t="n"/>
      <c r="C90" s="19" t="n"/>
      <c r="D90" s="19" t="n"/>
      <c r="E90" s="17" t="n"/>
      <c r="F90" s="19" t="n"/>
      <c r="G90" s="19" t="n"/>
      <c r="H90" s="17" t="n"/>
      <c r="I90" s="20" t="n"/>
      <c r="J90" s="18" t="n"/>
      <c r="K90" s="17" t="n"/>
      <c r="L90" s="18" t="n"/>
      <c r="M90" s="18" t="n"/>
      <c r="N90" s="21">
        <f>IF(E90="","",IFERROR(VLOOKUP(E90,'Parámetros'!$D$4:$E$8,2,FALSE),""))</f>
        <v/>
      </c>
      <c r="O90" s="22">
        <f>IF(OR(B90="",N90=""),"",IFERROR(B90+N90,""))</f>
        <v/>
      </c>
      <c r="P90" s="21">
        <f>IF(OR(J90="",O90=""),"",IFERROR(J90-O90,""))</f>
        <v/>
      </c>
      <c r="Q90" s="21">
        <f>IF(OR(J90="",K90="",K90="Atendida",K90="Descartada"),"",IFERROR(J90-TODAY(),""))</f>
        <v/>
      </c>
      <c r="R90" s="14">
        <f>IFERROR(IF(OR(A90="",B90="",K90=""),"",IF(OR(K90="Atendida",K90="Descartada"),IF(L90="","Falta fecha de resolución","Sin alerta"),IF(J90="","Falta fecha de seguimiento",IF(J90&lt;TODAY(),"Seguimiento vencido",IF(J90&lt;=TODAY()+'Parámetros'!$B$4,"Seguimiento próximo",IF(OR(AND(M90="",TODAY()-B90&gt;='Parámetros'!$B$5),AND(M90&lt;&gt;"",TODAY()-M90&gt;='Parámetros'!$B$5)),"Revisar contacto","En plazo")))))),"Revisar fechas capturadas")</f>
        <v/>
      </c>
      <c r="S90" s="23">
        <f>IF(OR(I90="",K90=""),"",IF(OR(K90="Atendida",K90="Descartada"),"",IFERROR(I90*1,"")))</f>
        <v/>
      </c>
      <c r="T90" s="19" t="n"/>
    </row>
    <row r="91" ht="24" customHeight="1">
      <c r="A91" s="17" t="n"/>
      <c r="B91" s="18" t="n"/>
      <c r="C91" s="19" t="n"/>
      <c r="D91" s="19" t="n"/>
      <c r="E91" s="17" t="n"/>
      <c r="F91" s="19" t="n"/>
      <c r="G91" s="19" t="n"/>
      <c r="H91" s="17" t="n"/>
      <c r="I91" s="20" t="n"/>
      <c r="J91" s="18" t="n"/>
      <c r="K91" s="17" t="n"/>
      <c r="L91" s="18" t="n"/>
      <c r="M91" s="18" t="n"/>
      <c r="N91" s="24">
        <f>IF(E91="","",IFERROR(VLOOKUP(E91,'Parámetros'!$D$4:$E$8,2,FALSE),""))</f>
        <v/>
      </c>
      <c r="O91" s="25">
        <f>IF(OR(B91="",N91=""),"",IFERROR(B91+N91,""))</f>
        <v/>
      </c>
      <c r="P91" s="24">
        <f>IF(OR(J91="",O91=""),"",IFERROR(J91-O91,""))</f>
        <v/>
      </c>
      <c r="Q91" s="24">
        <f>IF(OR(J91="",K91="",K91="Atendida",K91="Descartada"),"",IFERROR(J91-TODAY(),""))</f>
        <v/>
      </c>
      <c r="R91" s="15">
        <f>IFERROR(IF(OR(A91="",B91="",K91=""),"",IF(OR(K91="Atendida",K91="Descartada"),IF(L91="","Falta fecha de resolución","Sin alerta"),IF(J91="","Falta fecha de seguimiento",IF(J91&lt;TODAY(),"Seguimiento vencido",IF(J91&lt;=TODAY()+'Parámetros'!$B$4,"Seguimiento próximo",IF(OR(AND(M91="",TODAY()-B91&gt;='Parámetros'!$B$5),AND(M91&lt;&gt;"",TODAY()-M91&gt;='Parámetros'!$B$5)),"Revisar contacto","En plazo")))))),"Revisar fechas capturadas")</f>
        <v/>
      </c>
      <c r="S91" s="26">
        <f>IF(OR(I91="",K91=""),"",IF(OR(K91="Atendida",K91="Descartada"),"",IFERROR(I91*1,"")))</f>
        <v/>
      </c>
      <c r="T91" s="19" t="n"/>
    </row>
    <row r="92" ht="24" customHeight="1">
      <c r="A92" s="17" t="n"/>
      <c r="B92" s="18" t="n"/>
      <c r="C92" s="19" t="n"/>
      <c r="D92" s="19" t="n"/>
      <c r="E92" s="17" t="n"/>
      <c r="F92" s="19" t="n"/>
      <c r="G92" s="19" t="n"/>
      <c r="H92" s="17" t="n"/>
      <c r="I92" s="20" t="n"/>
      <c r="J92" s="18" t="n"/>
      <c r="K92" s="17" t="n"/>
      <c r="L92" s="18" t="n"/>
      <c r="M92" s="18" t="n"/>
      <c r="N92" s="21">
        <f>IF(E92="","",IFERROR(VLOOKUP(E92,'Parámetros'!$D$4:$E$8,2,FALSE),""))</f>
        <v/>
      </c>
      <c r="O92" s="22">
        <f>IF(OR(B92="",N92=""),"",IFERROR(B92+N92,""))</f>
        <v/>
      </c>
      <c r="P92" s="21">
        <f>IF(OR(J92="",O92=""),"",IFERROR(J92-O92,""))</f>
        <v/>
      </c>
      <c r="Q92" s="21">
        <f>IF(OR(J92="",K92="",K92="Atendida",K92="Descartada"),"",IFERROR(J92-TODAY(),""))</f>
        <v/>
      </c>
      <c r="R92" s="14">
        <f>IFERROR(IF(OR(A92="",B92="",K92=""),"",IF(OR(K92="Atendida",K92="Descartada"),IF(L92="","Falta fecha de resolución","Sin alerta"),IF(J92="","Falta fecha de seguimiento",IF(J92&lt;TODAY(),"Seguimiento vencido",IF(J92&lt;=TODAY()+'Parámetros'!$B$4,"Seguimiento próximo",IF(OR(AND(M92="",TODAY()-B92&gt;='Parámetros'!$B$5),AND(M92&lt;&gt;"",TODAY()-M92&gt;='Parámetros'!$B$5)),"Revisar contacto","En plazo")))))),"Revisar fechas capturadas")</f>
        <v/>
      </c>
      <c r="S92" s="23">
        <f>IF(OR(I92="",K92=""),"",IF(OR(K92="Atendida",K92="Descartada"),"",IFERROR(I92*1,"")))</f>
        <v/>
      </c>
      <c r="T92" s="19" t="n"/>
    </row>
    <row r="93" ht="24" customHeight="1">
      <c r="A93" s="17" t="n"/>
      <c r="B93" s="18" t="n"/>
      <c r="C93" s="19" t="n"/>
      <c r="D93" s="19" t="n"/>
      <c r="E93" s="17" t="n"/>
      <c r="F93" s="19" t="n"/>
      <c r="G93" s="19" t="n"/>
      <c r="H93" s="17" t="n"/>
      <c r="I93" s="20" t="n"/>
      <c r="J93" s="18" t="n"/>
      <c r="K93" s="17" t="n"/>
      <c r="L93" s="18" t="n"/>
      <c r="M93" s="18" t="n"/>
      <c r="N93" s="24">
        <f>IF(E93="","",IFERROR(VLOOKUP(E93,'Parámetros'!$D$4:$E$8,2,FALSE),""))</f>
        <v/>
      </c>
      <c r="O93" s="25">
        <f>IF(OR(B93="",N93=""),"",IFERROR(B93+N93,""))</f>
        <v/>
      </c>
      <c r="P93" s="24">
        <f>IF(OR(J93="",O93=""),"",IFERROR(J93-O93,""))</f>
        <v/>
      </c>
      <c r="Q93" s="24">
        <f>IF(OR(J93="",K93="",K93="Atendida",K93="Descartada"),"",IFERROR(J93-TODAY(),""))</f>
        <v/>
      </c>
      <c r="R93" s="15">
        <f>IFERROR(IF(OR(A93="",B93="",K93=""),"",IF(OR(K93="Atendida",K93="Descartada"),IF(L93="","Falta fecha de resolución","Sin alerta"),IF(J93="","Falta fecha de seguimiento",IF(J93&lt;TODAY(),"Seguimiento vencido",IF(J93&lt;=TODAY()+'Parámetros'!$B$4,"Seguimiento próximo",IF(OR(AND(M93="",TODAY()-B93&gt;='Parámetros'!$B$5),AND(M93&lt;&gt;"",TODAY()-M93&gt;='Parámetros'!$B$5)),"Revisar contacto","En plazo")))))),"Revisar fechas capturadas")</f>
        <v/>
      </c>
      <c r="S93" s="26">
        <f>IF(OR(I93="",K93=""),"",IF(OR(K93="Atendida",K93="Descartada"),"",IFERROR(I93*1,"")))</f>
        <v/>
      </c>
      <c r="T93" s="19" t="n"/>
    </row>
    <row r="94" ht="24" customHeight="1">
      <c r="A94" s="17" t="n"/>
      <c r="B94" s="18" t="n"/>
      <c r="C94" s="19" t="n"/>
      <c r="D94" s="19" t="n"/>
      <c r="E94" s="17" t="n"/>
      <c r="F94" s="19" t="n"/>
      <c r="G94" s="19" t="n"/>
      <c r="H94" s="17" t="n"/>
      <c r="I94" s="20" t="n"/>
      <c r="J94" s="18" t="n"/>
      <c r="K94" s="17" t="n"/>
      <c r="L94" s="18" t="n"/>
      <c r="M94" s="18" t="n"/>
      <c r="N94" s="21">
        <f>IF(E94="","",IFERROR(VLOOKUP(E94,'Parámetros'!$D$4:$E$8,2,FALSE),""))</f>
        <v/>
      </c>
      <c r="O94" s="22">
        <f>IF(OR(B94="",N94=""),"",IFERROR(B94+N94,""))</f>
        <v/>
      </c>
      <c r="P94" s="21">
        <f>IF(OR(J94="",O94=""),"",IFERROR(J94-O94,""))</f>
        <v/>
      </c>
      <c r="Q94" s="21">
        <f>IF(OR(J94="",K94="",K94="Atendida",K94="Descartada"),"",IFERROR(J94-TODAY(),""))</f>
        <v/>
      </c>
      <c r="R94" s="14">
        <f>IFERROR(IF(OR(A94="",B94="",K94=""),"",IF(OR(K94="Atendida",K94="Descartada"),IF(L94="","Falta fecha de resolución","Sin alerta"),IF(J94="","Falta fecha de seguimiento",IF(J94&lt;TODAY(),"Seguimiento vencido",IF(J94&lt;=TODAY()+'Parámetros'!$B$4,"Seguimiento próximo",IF(OR(AND(M94="",TODAY()-B94&gt;='Parámetros'!$B$5),AND(M94&lt;&gt;"",TODAY()-M94&gt;='Parámetros'!$B$5)),"Revisar contacto","En plazo")))))),"Revisar fechas capturadas")</f>
        <v/>
      </c>
      <c r="S94" s="23">
        <f>IF(OR(I94="",K94=""),"",IF(OR(K94="Atendida",K94="Descartada"),"",IFERROR(I94*1,"")))</f>
        <v/>
      </c>
      <c r="T94" s="19" t="n"/>
    </row>
    <row r="95" ht="24" customHeight="1">
      <c r="A95" s="17" t="n"/>
      <c r="B95" s="18" t="n"/>
      <c r="C95" s="19" t="n"/>
      <c r="D95" s="19" t="n"/>
      <c r="E95" s="17" t="n"/>
      <c r="F95" s="19" t="n"/>
      <c r="G95" s="19" t="n"/>
      <c r="H95" s="17" t="n"/>
      <c r="I95" s="20" t="n"/>
      <c r="J95" s="18" t="n"/>
      <c r="K95" s="17" t="n"/>
      <c r="L95" s="18" t="n"/>
      <c r="M95" s="18" t="n"/>
      <c r="N95" s="24">
        <f>IF(E95="","",IFERROR(VLOOKUP(E95,'Parámetros'!$D$4:$E$8,2,FALSE),""))</f>
        <v/>
      </c>
      <c r="O95" s="25">
        <f>IF(OR(B95="",N95=""),"",IFERROR(B95+N95,""))</f>
        <v/>
      </c>
      <c r="P95" s="24">
        <f>IF(OR(J95="",O95=""),"",IFERROR(J95-O95,""))</f>
        <v/>
      </c>
      <c r="Q95" s="24">
        <f>IF(OR(J95="",K95="",K95="Atendida",K95="Descartada"),"",IFERROR(J95-TODAY(),""))</f>
        <v/>
      </c>
      <c r="R95" s="15">
        <f>IFERROR(IF(OR(A95="",B95="",K95=""),"",IF(OR(K95="Atendida",K95="Descartada"),IF(L95="","Falta fecha de resolución","Sin alerta"),IF(J95="","Falta fecha de seguimiento",IF(J95&lt;TODAY(),"Seguimiento vencido",IF(J95&lt;=TODAY()+'Parámetros'!$B$4,"Seguimiento próximo",IF(OR(AND(M95="",TODAY()-B95&gt;='Parámetros'!$B$5),AND(M95&lt;&gt;"",TODAY()-M95&gt;='Parámetros'!$B$5)),"Revisar contacto","En plazo")))))),"Revisar fechas capturadas")</f>
        <v/>
      </c>
      <c r="S95" s="26">
        <f>IF(OR(I95="",K95=""),"",IF(OR(K95="Atendida",K95="Descartada"),"",IFERROR(I95*1,"")))</f>
        <v/>
      </c>
      <c r="T95" s="19" t="n"/>
    </row>
    <row r="96" ht="24" customHeight="1">
      <c r="A96" s="17" t="n"/>
      <c r="B96" s="18" t="n"/>
      <c r="C96" s="19" t="n"/>
      <c r="D96" s="19" t="n"/>
      <c r="E96" s="17" t="n"/>
      <c r="F96" s="19" t="n"/>
      <c r="G96" s="19" t="n"/>
      <c r="H96" s="17" t="n"/>
      <c r="I96" s="20" t="n"/>
      <c r="J96" s="18" t="n"/>
      <c r="K96" s="17" t="n"/>
      <c r="L96" s="18" t="n"/>
      <c r="M96" s="18" t="n"/>
      <c r="N96" s="21">
        <f>IF(E96="","",IFERROR(VLOOKUP(E96,'Parámetros'!$D$4:$E$8,2,FALSE),""))</f>
        <v/>
      </c>
      <c r="O96" s="22">
        <f>IF(OR(B96="",N96=""),"",IFERROR(B96+N96,""))</f>
        <v/>
      </c>
      <c r="P96" s="21">
        <f>IF(OR(J96="",O96=""),"",IFERROR(J96-O96,""))</f>
        <v/>
      </c>
      <c r="Q96" s="21">
        <f>IF(OR(J96="",K96="",K96="Atendida",K96="Descartada"),"",IFERROR(J96-TODAY(),""))</f>
        <v/>
      </c>
      <c r="R96" s="14">
        <f>IFERROR(IF(OR(A96="",B96="",K96=""),"",IF(OR(K96="Atendida",K96="Descartada"),IF(L96="","Falta fecha de resolución","Sin alerta"),IF(J96="","Falta fecha de seguimiento",IF(J96&lt;TODAY(),"Seguimiento vencido",IF(J96&lt;=TODAY()+'Parámetros'!$B$4,"Seguimiento próximo",IF(OR(AND(M96="",TODAY()-B96&gt;='Parámetros'!$B$5),AND(M96&lt;&gt;"",TODAY()-M96&gt;='Parámetros'!$B$5)),"Revisar contacto","En plazo")))))),"Revisar fechas capturadas")</f>
        <v/>
      </c>
      <c r="S96" s="23">
        <f>IF(OR(I96="",K96=""),"",IF(OR(K96="Atendida",K96="Descartada"),"",IFERROR(I96*1,"")))</f>
        <v/>
      </c>
      <c r="T96" s="19" t="n"/>
    </row>
    <row r="97" ht="24" customHeight="1">
      <c r="A97" s="17" t="n"/>
      <c r="B97" s="18" t="n"/>
      <c r="C97" s="19" t="n"/>
      <c r="D97" s="19" t="n"/>
      <c r="E97" s="17" t="n"/>
      <c r="F97" s="19" t="n"/>
      <c r="G97" s="19" t="n"/>
      <c r="H97" s="17" t="n"/>
      <c r="I97" s="20" t="n"/>
      <c r="J97" s="18" t="n"/>
      <c r="K97" s="17" t="n"/>
      <c r="L97" s="18" t="n"/>
      <c r="M97" s="18" t="n"/>
      <c r="N97" s="24">
        <f>IF(E97="","",IFERROR(VLOOKUP(E97,'Parámetros'!$D$4:$E$8,2,FALSE),""))</f>
        <v/>
      </c>
      <c r="O97" s="25">
        <f>IF(OR(B97="",N97=""),"",IFERROR(B97+N97,""))</f>
        <v/>
      </c>
      <c r="P97" s="24">
        <f>IF(OR(J97="",O97=""),"",IFERROR(J97-O97,""))</f>
        <v/>
      </c>
      <c r="Q97" s="24">
        <f>IF(OR(J97="",K97="",K97="Atendida",K97="Descartada"),"",IFERROR(J97-TODAY(),""))</f>
        <v/>
      </c>
      <c r="R97" s="15">
        <f>IFERROR(IF(OR(A97="",B97="",K97=""),"",IF(OR(K97="Atendida",K97="Descartada"),IF(L97="","Falta fecha de resolución","Sin alerta"),IF(J97="","Falta fecha de seguimiento",IF(J97&lt;TODAY(),"Seguimiento vencido",IF(J97&lt;=TODAY()+'Parámetros'!$B$4,"Seguimiento próximo",IF(OR(AND(M97="",TODAY()-B97&gt;='Parámetros'!$B$5),AND(M97&lt;&gt;"",TODAY()-M97&gt;='Parámetros'!$B$5)),"Revisar contacto","En plazo")))))),"Revisar fechas capturadas")</f>
        <v/>
      </c>
      <c r="S97" s="26">
        <f>IF(OR(I97="",K97=""),"",IF(OR(K97="Atendida",K97="Descartada"),"",IFERROR(I97*1,"")))</f>
        <v/>
      </c>
      <c r="T97" s="19" t="n"/>
    </row>
    <row r="98" ht="24" customHeight="1">
      <c r="A98" s="17" t="n"/>
      <c r="B98" s="18" t="n"/>
      <c r="C98" s="19" t="n"/>
      <c r="D98" s="19" t="n"/>
      <c r="E98" s="17" t="n"/>
      <c r="F98" s="19" t="n"/>
      <c r="G98" s="19" t="n"/>
      <c r="H98" s="17" t="n"/>
      <c r="I98" s="20" t="n"/>
      <c r="J98" s="18" t="n"/>
      <c r="K98" s="17" t="n"/>
      <c r="L98" s="18" t="n"/>
      <c r="M98" s="18" t="n"/>
      <c r="N98" s="21">
        <f>IF(E98="","",IFERROR(VLOOKUP(E98,'Parámetros'!$D$4:$E$8,2,FALSE),""))</f>
        <v/>
      </c>
      <c r="O98" s="22">
        <f>IF(OR(B98="",N98=""),"",IFERROR(B98+N98,""))</f>
        <v/>
      </c>
      <c r="P98" s="21">
        <f>IF(OR(J98="",O98=""),"",IFERROR(J98-O98,""))</f>
        <v/>
      </c>
      <c r="Q98" s="21">
        <f>IF(OR(J98="",K98="",K98="Atendida",K98="Descartada"),"",IFERROR(J98-TODAY(),""))</f>
        <v/>
      </c>
      <c r="R98" s="14">
        <f>IFERROR(IF(OR(A98="",B98="",K98=""),"",IF(OR(K98="Atendida",K98="Descartada"),IF(L98="","Falta fecha de resolución","Sin alerta"),IF(J98="","Falta fecha de seguimiento",IF(J98&lt;TODAY(),"Seguimiento vencido",IF(J98&lt;=TODAY()+'Parámetros'!$B$4,"Seguimiento próximo",IF(OR(AND(M98="",TODAY()-B98&gt;='Parámetros'!$B$5),AND(M98&lt;&gt;"",TODAY()-M98&gt;='Parámetros'!$B$5)),"Revisar contacto","En plazo")))))),"Revisar fechas capturadas")</f>
        <v/>
      </c>
      <c r="S98" s="23">
        <f>IF(OR(I98="",K98=""),"",IF(OR(K98="Atendida",K98="Descartada"),"",IFERROR(I98*1,"")))</f>
        <v/>
      </c>
      <c r="T98" s="19" t="n"/>
    </row>
    <row r="99" ht="24" customHeight="1">
      <c r="A99" s="17" t="n"/>
      <c r="B99" s="18" t="n"/>
      <c r="C99" s="19" t="n"/>
      <c r="D99" s="19" t="n"/>
      <c r="E99" s="17" t="n"/>
      <c r="F99" s="19" t="n"/>
      <c r="G99" s="19" t="n"/>
      <c r="H99" s="17" t="n"/>
      <c r="I99" s="20" t="n"/>
      <c r="J99" s="18" t="n"/>
      <c r="K99" s="17" t="n"/>
      <c r="L99" s="18" t="n"/>
      <c r="M99" s="18" t="n"/>
      <c r="N99" s="24">
        <f>IF(E99="","",IFERROR(VLOOKUP(E99,'Parámetros'!$D$4:$E$8,2,FALSE),""))</f>
        <v/>
      </c>
      <c r="O99" s="25">
        <f>IF(OR(B99="",N99=""),"",IFERROR(B99+N99,""))</f>
        <v/>
      </c>
      <c r="P99" s="24">
        <f>IF(OR(J99="",O99=""),"",IFERROR(J99-O99,""))</f>
        <v/>
      </c>
      <c r="Q99" s="24">
        <f>IF(OR(J99="",K99="",K99="Atendida",K99="Descartada"),"",IFERROR(J99-TODAY(),""))</f>
        <v/>
      </c>
      <c r="R99" s="15">
        <f>IFERROR(IF(OR(A99="",B99="",K99=""),"",IF(OR(K99="Atendida",K99="Descartada"),IF(L99="","Falta fecha de resolución","Sin alerta"),IF(J99="","Falta fecha de seguimiento",IF(J99&lt;TODAY(),"Seguimiento vencido",IF(J99&lt;=TODAY()+'Parámetros'!$B$4,"Seguimiento próximo",IF(OR(AND(M99="",TODAY()-B99&gt;='Parámetros'!$B$5),AND(M99&lt;&gt;"",TODAY()-M99&gt;='Parámetros'!$B$5)),"Revisar contacto","En plazo")))))),"Revisar fechas capturadas")</f>
        <v/>
      </c>
      <c r="S99" s="26">
        <f>IF(OR(I99="",K99=""),"",IF(OR(K99="Atendida",K99="Descartada"),"",IFERROR(I99*1,"")))</f>
        <v/>
      </c>
      <c r="T99" s="19" t="n"/>
    </row>
    <row r="100" ht="24" customHeight="1">
      <c r="A100" s="17" t="n"/>
      <c r="B100" s="18" t="n"/>
      <c r="C100" s="19" t="n"/>
      <c r="D100" s="19" t="n"/>
      <c r="E100" s="17" t="n"/>
      <c r="F100" s="19" t="n"/>
      <c r="G100" s="19" t="n"/>
      <c r="H100" s="17" t="n"/>
      <c r="I100" s="20" t="n"/>
      <c r="J100" s="18" t="n"/>
      <c r="K100" s="17" t="n"/>
      <c r="L100" s="18" t="n"/>
      <c r="M100" s="18" t="n"/>
      <c r="N100" s="21">
        <f>IF(E100="","",IFERROR(VLOOKUP(E100,'Parámetros'!$D$4:$E$8,2,FALSE),""))</f>
        <v/>
      </c>
      <c r="O100" s="22">
        <f>IF(OR(B100="",N100=""),"",IFERROR(B100+N100,""))</f>
        <v/>
      </c>
      <c r="P100" s="21">
        <f>IF(OR(J100="",O100=""),"",IFERROR(J100-O100,""))</f>
        <v/>
      </c>
      <c r="Q100" s="21">
        <f>IF(OR(J100="",K100="",K100="Atendida",K100="Descartada"),"",IFERROR(J100-TODAY(),""))</f>
        <v/>
      </c>
      <c r="R100" s="14">
        <f>IFERROR(IF(OR(A100="",B100="",K100=""),"",IF(OR(K100="Atendida",K100="Descartada"),IF(L100="","Falta fecha de resolución","Sin alerta"),IF(J100="","Falta fecha de seguimiento",IF(J100&lt;TODAY(),"Seguimiento vencido",IF(J100&lt;=TODAY()+'Parámetros'!$B$4,"Seguimiento próximo",IF(OR(AND(M100="",TODAY()-B100&gt;='Parámetros'!$B$5),AND(M100&lt;&gt;"",TODAY()-M100&gt;='Parámetros'!$B$5)),"Revisar contacto","En plazo")))))),"Revisar fechas capturadas")</f>
        <v/>
      </c>
      <c r="S100" s="23">
        <f>IF(OR(I100="",K100=""),"",IF(OR(K100="Atendida",K100="Descartada"),"",IFERROR(I100*1,"")))</f>
        <v/>
      </c>
      <c r="T100" s="19" t="n"/>
    </row>
    <row r="101" ht="24" customHeight="1">
      <c r="A101" s="17" t="n"/>
      <c r="B101" s="18" t="n"/>
      <c r="C101" s="19" t="n"/>
      <c r="D101" s="19" t="n"/>
      <c r="E101" s="17" t="n"/>
      <c r="F101" s="19" t="n"/>
      <c r="G101" s="19" t="n"/>
      <c r="H101" s="17" t="n"/>
      <c r="I101" s="20" t="n"/>
      <c r="J101" s="18" t="n"/>
      <c r="K101" s="17" t="n"/>
      <c r="L101" s="18" t="n"/>
      <c r="M101" s="18" t="n"/>
      <c r="N101" s="24">
        <f>IF(E101="","",IFERROR(VLOOKUP(E101,'Parámetros'!$D$4:$E$8,2,FALSE),""))</f>
        <v/>
      </c>
      <c r="O101" s="25">
        <f>IF(OR(B101="",N101=""),"",IFERROR(B101+N101,""))</f>
        <v/>
      </c>
      <c r="P101" s="24">
        <f>IF(OR(J101="",O101=""),"",IFERROR(J101-O101,""))</f>
        <v/>
      </c>
      <c r="Q101" s="24">
        <f>IF(OR(J101="",K101="",K101="Atendida",K101="Descartada"),"",IFERROR(J101-TODAY(),""))</f>
        <v/>
      </c>
      <c r="R101" s="15">
        <f>IFERROR(IF(OR(A101="",B101="",K101=""),"",IF(OR(K101="Atendida",K101="Descartada"),IF(L101="","Falta fecha de resolución","Sin alerta"),IF(J101="","Falta fecha de seguimiento",IF(J101&lt;TODAY(),"Seguimiento vencido",IF(J101&lt;=TODAY()+'Parámetros'!$B$4,"Seguimiento próximo",IF(OR(AND(M101="",TODAY()-B101&gt;='Parámetros'!$B$5),AND(M101&lt;&gt;"",TODAY()-M101&gt;='Parámetros'!$B$5)),"Revisar contacto","En plazo")))))),"Revisar fechas capturadas")</f>
        <v/>
      </c>
      <c r="S101" s="26">
        <f>IF(OR(I101="",K101=""),"",IF(OR(K101="Atendida",K101="Descartada"),"",IFERROR(I101*1,"")))</f>
        <v/>
      </c>
      <c r="T101" s="19" t="n"/>
    </row>
    <row r="102" ht="24" customHeight="1">
      <c r="A102" s="17" t="n"/>
      <c r="B102" s="18" t="n"/>
      <c r="C102" s="19" t="n"/>
      <c r="D102" s="19" t="n"/>
      <c r="E102" s="17" t="n"/>
      <c r="F102" s="19" t="n"/>
      <c r="G102" s="19" t="n"/>
      <c r="H102" s="17" t="n"/>
      <c r="I102" s="20" t="n"/>
      <c r="J102" s="18" t="n"/>
      <c r="K102" s="17" t="n"/>
      <c r="L102" s="18" t="n"/>
      <c r="M102" s="18" t="n"/>
      <c r="N102" s="21">
        <f>IF(E102="","",IFERROR(VLOOKUP(E102,'Parámetros'!$D$4:$E$8,2,FALSE),""))</f>
        <v/>
      </c>
      <c r="O102" s="22">
        <f>IF(OR(B102="",N102=""),"",IFERROR(B102+N102,""))</f>
        <v/>
      </c>
      <c r="P102" s="21">
        <f>IF(OR(J102="",O102=""),"",IFERROR(J102-O102,""))</f>
        <v/>
      </c>
      <c r="Q102" s="21">
        <f>IF(OR(J102="",K102="",K102="Atendida",K102="Descartada"),"",IFERROR(J102-TODAY(),""))</f>
        <v/>
      </c>
      <c r="R102" s="14">
        <f>IFERROR(IF(OR(A102="",B102="",K102=""),"",IF(OR(K102="Atendida",K102="Descartada"),IF(L102="","Falta fecha de resolución","Sin alerta"),IF(J102="","Falta fecha de seguimiento",IF(J102&lt;TODAY(),"Seguimiento vencido",IF(J102&lt;=TODAY()+'Parámetros'!$B$4,"Seguimiento próximo",IF(OR(AND(M102="",TODAY()-B102&gt;='Parámetros'!$B$5),AND(M102&lt;&gt;"",TODAY()-M102&gt;='Parámetros'!$B$5)),"Revisar contacto","En plazo")))))),"Revisar fechas capturadas")</f>
        <v/>
      </c>
      <c r="S102" s="23">
        <f>IF(OR(I102="",K102=""),"",IF(OR(K102="Atendida",K102="Descartada"),"",IFERROR(I102*1,"")))</f>
        <v/>
      </c>
      <c r="T102" s="19" t="n"/>
    </row>
    <row r="103" ht="24" customHeight="1">
      <c r="A103" s="17" t="n"/>
      <c r="B103" s="18" t="n"/>
      <c r="C103" s="19" t="n"/>
      <c r="D103" s="19" t="n"/>
      <c r="E103" s="17" t="n"/>
      <c r="F103" s="19" t="n"/>
      <c r="G103" s="19" t="n"/>
      <c r="H103" s="17" t="n"/>
      <c r="I103" s="20" t="n"/>
      <c r="J103" s="18" t="n"/>
      <c r="K103" s="17" t="n"/>
      <c r="L103" s="18" t="n"/>
      <c r="M103" s="18" t="n"/>
      <c r="N103" s="24">
        <f>IF(E103="","",IFERROR(VLOOKUP(E103,'Parámetros'!$D$4:$E$8,2,FALSE),""))</f>
        <v/>
      </c>
      <c r="O103" s="25">
        <f>IF(OR(B103="",N103=""),"",IFERROR(B103+N103,""))</f>
        <v/>
      </c>
      <c r="P103" s="24">
        <f>IF(OR(J103="",O103=""),"",IFERROR(J103-O103,""))</f>
        <v/>
      </c>
      <c r="Q103" s="24">
        <f>IF(OR(J103="",K103="",K103="Atendida",K103="Descartada"),"",IFERROR(J103-TODAY(),""))</f>
        <v/>
      </c>
      <c r="R103" s="15">
        <f>IFERROR(IF(OR(A103="",B103="",K103=""),"",IF(OR(K103="Atendida",K103="Descartada"),IF(L103="","Falta fecha de resolución","Sin alerta"),IF(J103="","Falta fecha de seguimiento",IF(J103&lt;TODAY(),"Seguimiento vencido",IF(J103&lt;=TODAY()+'Parámetros'!$B$4,"Seguimiento próximo",IF(OR(AND(M103="",TODAY()-B103&gt;='Parámetros'!$B$5),AND(M103&lt;&gt;"",TODAY()-M103&gt;='Parámetros'!$B$5)),"Revisar contacto","En plazo")))))),"Revisar fechas capturadas")</f>
        <v/>
      </c>
      <c r="S103" s="26">
        <f>IF(OR(I103="",K103=""),"",IF(OR(K103="Atendida",K103="Descartada"),"",IFERROR(I103*1,"")))</f>
        <v/>
      </c>
      <c r="T103" s="19" t="n"/>
    </row>
    <row r="104" ht="24" customHeight="1">
      <c r="A104" s="17" t="n"/>
      <c r="B104" s="18" t="n"/>
      <c r="C104" s="19" t="n"/>
      <c r="D104" s="19" t="n"/>
      <c r="E104" s="17" t="n"/>
      <c r="F104" s="19" t="n"/>
      <c r="G104" s="19" t="n"/>
      <c r="H104" s="17" t="n"/>
      <c r="I104" s="20" t="n"/>
      <c r="J104" s="18" t="n"/>
      <c r="K104" s="17" t="n"/>
      <c r="L104" s="18" t="n"/>
      <c r="M104" s="18" t="n"/>
      <c r="N104" s="21">
        <f>IF(E104="","",IFERROR(VLOOKUP(E104,'Parámetros'!$D$4:$E$8,2,FALSE),""))</f>
        <v/>
      </c>
      <c r="O104" s="22">
        <f>IF(OR(B104="",N104=""),"",IFERROR(B104+N104,""))</f>
        <v/>
      </c>
      <c r="P104" s="21">
        <f>IF(OR(J104="",O104=""),"",IFERROR(J104-O104,""))</f>
        <v/>
      </c>
      <c r="Q104" s="21">
        <f>IF(OR(J104="",K104="",K104="Atendida",K104="Descartada"),"",IFERROR(J104-TODAY(),""))</f>
        <v/>
      </c>
      <c r="R104" s="14">
        <f>IFERROR(IF(OR(A104="",B104="",K104=""),"",IF(OR(K104="Atendida",K104="Descartada"),IF(L104="","Falta fecha de resolución","Sin alerta"),IF(J104="","Falta fecha de seguimiento",IF(J104&lt;TODAY(),"Seguimiento vencido",IF(J104&lt;=TODAY()+'Parámetros'!$B$4,"Seguimiento próximo",IF(OR(AND(M104="",TODAY()-B104&gt;='Parámetros'!$B$5),AND(M104&lt;&gt;"",TODAY()-M104&gt;='Parámetros'!$B$5)),"Revisar contacto","En plazo")))))),"Revisar fechas capturadas")</f>
        <v/>
      </c>
      <c r="S104" s="23">
        <f>IF(OR(I104="",K104=""),"",IF(OR(K104="Atendida",K104="Descartada"),"",IFERROR(I104*1,"")))</f>
        <v/>
      </c>
      <c r="T104" s="19" t="n"/>
    </row>
    <row r="105" ht="24" customHeight="1">
      <c r="A105" s="17" t="n"/>
      <c r="B105" s="18" t="n"/>
      <c r="C105" s="19" t="n"/>
      <c r="D105" s="19" t="n"/>
      <c r="E105" s="17" t="n"/>
      <c r="F105" s="19" t="n"/>
      <c r="G105" s="19" t="n"/>
      <c r="H105" s="17" t="n"/>
      <c r="I105" s="20" t="n"/>
      <c r="J105" s="18" t="n"/>
      <c r="K105" s="17" t="n"/>
      <c r="L105" s="18" t="n"/>
      <c r="M105" s="18" t="n"/>
      <c r="N105" s="24">
        <f>IF(E105="","",IFERROR(VLOOKUP(E105,'Parámetros'!$D$4:$E$8,2,FALSE),""))</f>
        <v/>
      </c>
      <c r="O105" s="25">
        <f>IF(OR(B105="",N105=""),"",IFERROR(B105+N105,""))</f>
        <v/>
      </c>
      <c r="P105" s="24">
        <f>IF(OR(J105="",O105=""),"",IFERROR(J105-O105,""))</f>
        <v/>
      </c>
      <c r="Q105" s="24">
        <f>IF(OR(J105="",K105="",K105="Atendida",K105="Descartada"),"",IFERROR(J105-TODAY(),""))</f>
        <v/>
      </c>
      <c r="R105" s="15">
        <f>IFERROR(IF(OR(A105="",B105="",K105=""),"",IF(OR(K105="Atendida",K105="Descartada"),IF(L105="","Falta fecha de resolución","Sin alerta"),IF(J105="","Falta fecha de seguimiento",IF(J105&lt;TODAY(),"Seguimiento vencido",IF(J105&lt;=TODAY()+'Parámetros'!$B$4,"Seguimiento próximo",IF(OR(AND(M105="",TODAY()-B105&gt;='Parámetros'!$B$5),AND(M105&lt;&gt;"",TODAY()-M105&gt;='Parámetros'!$B$5)),"Revisar contacto","En plazo")))))),"Revisar fechas capturadas")</f>
        <v/>
      </c>
      <c r="S105" s="26">
        <f>IF(OR(I105="",K105=""),"",IF(OR(K105="Atendida",K105="Descartada"),"",IFERROR(I105*1,"")))</f>
        <v/>
      </c>
      <c r="T105" s="19" t="n"/>
    </row>
  </sheetData>
  <autoFilter ref="A5:T105"/>
  <mergeCells count="1">
    <mergeCell ref="A1:T1"/>
  </mergeCells>
  <conditionalFormatting sqref="R6:R105">
    <cfRule type="expression" priority="1" dxfId="0">
      <formula>OR($R6="Seguimiento vencido",$R6="Falta fecha de seguimiento",$R6="Falta fecha de resolución",$R6="Revisar fechas capturadas")</formula>
    </cfRule>
    <cfRule type="expression" priority="2" dxfId="1">
      <formula>OR($R6="Seguimiento próximo",$R6="Revisar contacto")</formula>
    </cfRule>
    <cfRule type="expression" priority="3" dxfId="2">
      <formula>OR($R6="En plazo",$R6="Sin alerta")</formula>
    </cfRule>
  </conditionalFormatting>
  <conditionalFormatting sqref="P6:P105">
    <cfRule type="expression" priority="4" dxfId="1">
      <formula>AND($P6&lt;&gt;"",$P6&gt;0)</formula>
    </cfRule>
  </conditionalFormatting>
  <dataValidations count="8">
    <dataValidation sqref="A6:A105" showDropDown="0" showInputMessage="0" showErrorMessage="0" allowBlank="0" errorTitle="Folio repetido" error="Capture un folio ficticio único dentro del rango preparado." promptTitle="Folio" prompt="Use un identificador interno único." type="custom">
      <formula1>=OR(A6="",COUNTIF($A$6:$A$105,A6)=1)</formula1>
    </dataValidation>
    <dataValidation sqref="B6:B105" showDropDown="0" showInputMessage="0" showErrorMessage="0" allowBlank="0" errorTitle="Fecha no válida" error="La fecha de recomendación no puede ser posterior a hoy." type="custom">
      <formula1>=OR(B6="",AND(ISNUMBER(B6),B6&lt;=TODAY()))</formula1>
    </dataValidation>
    <dataValidation sqref="E6:E105" showDropDown="0" showInputMessage="0" showErrorMessage="0" allowBlank="0" errorTitle="Categoría no válida" error="Seleccione una categoría de la lista." promptTitle="Categoría" prompt="La categoría determina el plazo administrativo editable en Parámetros." type="list">
      <formula1>"Frenos,Suspensión,Fluidos,Sistema eléctrico,Neumáticos"</formula1>
    </dataValidation>
    <dataValidation sqref="I6:I105" showDropDown="0" showInputMessage="0" showErrorMessage="0" allowBlank="0" errorTitle="Importe no válido" error="Capture un importe numérico igual o mayor que cero." type="custom">
      <formula1>=OR(I6="",AND(ISNUMBER(I6),I6&gt;=0))</formula1>
    </dataValidation>
    <dataValidation sqref="J6:J105" showDropDown="0" showInputMessage="0" showErrorMessage="0" allowBlank="0" errorTitle="Fecha de seguimiento no válida" error="La fecha de seguimiento debe ser igual o posterior a la fecha de recomendación." type="custom">
      <formula1>=OR(J6="",AND(ISNUMBER(J6),B6&lt;&gt;"",J6&gt;=B6))</formula1>
    </dataValidation>
    <dataValidation sqref="K6:K105" showDropDown="0" showInputMessage="0" showErrorMessage="0" allowBlank="0" errorTitle="Estado no válido" error="Seleccione un estado de la lista." type="list">
      <formula1>"Pendiente,En seguimiento,Programada,Atendida,Descartada"</formula1>
    </dataValidation>
    <dataValidation sqref="L6:L105" showDropDown="0" showInputMessage="0" showErrorMessage="0" allowBlank="0" errorTitle="Fecha de resolución no válida" error="La fecha debe estar entre la recomendación y la fecha actual." type="custom">
      <formula1>=OR(L6="",AND(ISNUMBER(L6),B6&lt;&gt;"",L6&gt;=B6,L6&lt;=TODAY()))</formula1>
    </dataValidation>
    <dataValidation sqref="M6:M105" showDropDown="0" showInputMessage="0" showErrorMessage="0" allowBlank="0" errorTitle="Fecha de contacto no válida" error="El último contacto debe estar entre la recomendación y la fecha actual." type="custom">
      <formula1>=OR(M6="",AND(ISNUMBER(M6),B6&lt;&gt;"",M6&gt;=B6,M6&lt;=TODAY()))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38" customWidth="1" min="3" max="3"/>
    <col width="24" customWidth="1" min="4" max="4"/>
    <col width="19" customWidth="1" min="5" max="5"/>
  </cols>
  <sheetData>
    <row r="1" ht="28" customHeight="1">
      <c r="A1" s="1" t="inlineStr">
        <is>
          <t>Parámetros administrativos editables</t>
        </is>
      </c>
      <c r="B1" s="33" t="n"/>
      <c r="C1" s="33" t="n"/>
      <c r="D1" s="33" t="n"/>
      <c r="E1" s="34" t="n"/>
    </row>
    <row r="2" ht="34" customHeight="1">
      <c r="A2" s="2" t="inlineStr">
        <is>
          <t>Los valores amarillos son supuestos administrativos modificables. Deben ajustarse al proceso interno del taller ficticio y no representan intervalos técnicos.</t>
        </is>
      </c>
    </row>
    <row r="3">
      <c r="A3" s="5" t="inlineStr">
        <is>
          <t>Parámetro</t>
        </is>
      </c>
      <c r="B3" s="5" t="inlineStr">
        <is>
          <t>Valor</t>
        </is>
      </c>
      <c r="C3" s="5" t="inlineStr">
        <is>
          <t>Uso administrativo</t>
        </is>
      </c>
      <c r="D3" s="5" t="inlineStr">
        <is>
          <t>Categoría estable</t>
        </is>
      </c>
      <c r="E3" s="5" t="inlineStr">
        <is>
          <t>Plazo sugerido</t>
        </is>
      </c>
    </row>
    <row r="4">
      <c r="A4" s="27" t="inlineStr">
        <is>
          <t>Días de advertencia previa</t>
        </is>
      </c>
      <c r="B4" s="28" t="n">
        <v>3</v>
      </c>
      <c r="C4" s="27" t="inlineStr">
        <is>
          <t>Marca un seguimiento próximo</t>
        </is>
      </c>
      <c r="D4" s="27" t="inlineStr">
        <is>
          <t>Frenos</t>
        </is>
      </c>
      <c r="E4" s="28" t="n">
        <v>3</v>
      </c>
    </row>
    <row r="5">
      <c r="A5" s="12" t="inlineStr">
        <is>
          <t>Días sin contacto</t>
        </is>
      </c>
      <c r="B5" s="28" t="n">
        <v>14</v>
      </c>
      <c r="C5" s="12" t="inlineStr">
        <is>
          <t>Solicita revisar el último contacto</t>
        </is>
      </c>
      <c r="D5" s="12" t="inlineStr">
        <is>
          <t>Suspensión</t>
        </is>
      </c>
      <c r="E5" s="28" t="n">
        <v>7</v>
      </c>
    </row>
    <row r="6">
      <c r="A6" s="27" t="inlineStr">
        <is>
          <t>Horizonte del resumen</t>
        </is>
      </c>
      <c r="B6" s="28" t="n">
        <v>30</v>
      </c>
      <c r="C6" s="27" t="inlineStr">
        <is>
          <t>Periodo futuro para los indicadores</t>
        </is>
      </c>
      <c r="D6" s="27" t="inlineStr">
        <is>
          <t>Fluidos</t>
        </is>
      </c>
      <c r="E6" s="28" t="n">
        <v>14</v>
      </c>
    </row>
    <row r="7">
      <c r="A7" s="12" t="n"/>
      <c r="B7" s="12" t="n"/>
      <c r="C7" s="12" t="n"/>
      <c r="D7" s="12" t="inlineStr">
        <is>
          <t>Sistema eléctrico</t>
        </is>
      </c>
      <c r="E7" s="28" t="n">
        <v>5</v>
      </c>
    </row>
    <row r="8">
      <c r="A8" s="27" t="n"/>
      <c r="B8" s="27" t="n"/>
      <c r="C8" s="27" t="n"/>
      <c r="D8" s="27" t="inlineStr">
        <is>
          <t>Neumáticos</t>
        </is>
      </c>
      <c r="E8" s="28" t="n">
        <v>7</v>
      </c>
    </row>
    <row r="9"/>
    <row r="10" ht="42" customHeight="1">
      <c r="A10" s="2" t="inlineStr">
        <is>
          <t>La fecha sugerida se obtiene sumando el plazo de la categoría a la fecha de recomendación. La persona usuaria conserva la decisión de capturar otra fecha de seguimiento.</t>
        </is>
      </c>
    </row>
  </sheetData>
  <mergeCells count="1">
    <mergeCell ref="A1:E1"/>
  </mergeCells>
  <dataValidations count="1">
    <dataValidation sqref="B4:B6 E4:E8" showDropDown="0" showInputMessage="0" showErrorMessage="0" allowBlank="0" errorTitle="Valor no válido" error="Capture un número entero igual o mayor que uno." promptTitle="Supuesto editable" prompt="Este valor modifica alertas o fechas sugeridas del libro." type="whole" operator="greaterThanOrEqual">
      <formula1>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38" customWidth="1" min="2" max="2"/>
    <col width="4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Indicaciones de uso y comprobación</t>
        </is>
      </c>
      <c r="B1" s="33" t="n"/>
      <c r="C1" s="33" t="n"/>
      <c r="D1" s="33" t="n"/>
      <c r="E1" s="33" t="n"/>
      <c r="F1" s="34" t="n"/>
    </row>
    <row r="2" ht="34" customHeight="1">
      <c r="A2" s="2" t="inlineStr">
        <is>
          <t>Este libro conserva recomendaciones pospuestas y apoya su seguimiento administrativo. No sincroniza sistemas, no diagnostica vehículos y no sustituye decisiones técnicas.</t>
        </is>
      </c>
    </row>
    <row r="3"/>
    <row r="4">
      <c r="A4" s="5" t="inlineStr">
        <is>
          <t>Flujo de captura</t>
        </is>
      </c>
      <c r="B4" s="5" t="n"/>
      <c r="C4" s="5" t="n"/>
      <c r="D4" s="5" t="n"/>
      <c r="E4" s="5" t="n"/>
      <c r="F4" s="5" t="n"/>
    </row>
    <row r="5" ht="34" customHeight="1">
      <c r="A5" s="12" t="n">
        <v>1</v>
      </c>
      <c r="B5" s="12" t="inlineStr">
        <is>
          <t>Capture el folio, la fecha, el cliente ficticio, el vehículo ficticio y la recomendación.</t>
        </is>
      </c>
      <c r="C5" s="12" t="n"/>
      <c r="D5" s="12" t="n"/>
      <c r="E5" s="12" t="n"/>
      <c r="F5" s="12" t="n"/>
    </row>
    <row r="6" ht="34" customHeight="1">
      <c r="A6" s="27" t="n">
        <v>2</v>
      </c>
      <c r="B6" s="27" t="inlineStr">
        <is>
          <t>Registre el motivo por el cual se difirió, el importe estimado y la persona responsable ficticia.</t>
        </is>
      </c>
      <c r="C6" s="27" t="n"/>
      <c r="D6" s="27" t="n"/>
      <c r="E6" s="27" t="n"/>
      <c r="F6" s="27" t="n"/>
    </row>
    <row r="7" ht="34" customHeight="1">
      <c r="A7" s="12" t="n">
        <v>3</v>
      </c>
      <c r="B7" s="12" t="inlineStr">
        <is>
          <t>Capture la fecha de seguimiento y el último contacto; actualice el estado cuando exista una decisión.</t>
        </is>
      </c>
      <c r="C7" s="12" t="n"/>
      <c r="D7" s="12" t="n"/>
      <c r="E7" s="12" t="n"/>
      <c r="F7" s="12" t="n"/>
    </row>
    <row r="8" ht="34" customHeight="1">
      <c r="A8" s="27" t="n">
        <v>4</v>
      </c>
      <c r="B8" s="27" t="inlineStr">
        <is>
          <t>Si el estado cambia a Atendida o Descartada, registre también la fecha de resolución.</t>
        </is>
      </c>
      <c r="C8" s="27" t="n"/>
      <c r="D8" s="27" t="n"/>
      <c r="E8" s="27" t="n"/>
      <c r="F8" s="27" t="n"/>
    </row>
    <row r="9"/>
    <row r="10">
      <c r="A10" s="5" t="inlineStr">
        <is>
          <t>Cálculo</t>
        </is>
      </c>
      <c r="B10" s="5" t="inlineStr">
        <is>
          <t>Columnas de origen</t>
        </is>
      </c>
      <c r="C10" s="5" t="inlineStr">
        <is>
          <t>Comportamiento seguro</t>
        </is>
      </c>
      <c r="D10" s="5" t="inlineStr">
        <is>
          <t>Primera fila</t>
        </is>
      </c>
      <c r="E10" s="5" t="inlineStr">
        <is>
          <t>Fila intermedia</t>
        </is>
      </c>
      <c r="F10" s="5" t="inlineStr">
        <is>
          <t>Última fila</t>
        </is>
      </c>
    </row>
    <row r="11" ht="48" customHeight="1">
      <c r="A11" s="12" t="inlineStr">
        <is>
          <t>N: plazo administrativo</t>
        </is>
      </c>
      <c r="B11" s="12" t="inlineStr">
        <is>
          <t>E y Parámetros D:E mediante VLOOKUP</t>
        </is>
      </c>
      <c r="C11" s="12" t="inlineStr">
        <is>
          <t>Queda vacío si falta categoría o no existe coincidencia.</t>
        </is>
      </c>
      <c r="D11" s="12" t="inlineStr">
        <is>
          <t>N6</t>
        </is>
      </c>
      <c r="E11" s="12" t="inlineStr">
        <is>
          <t>N55</t>
        </is>
      </c>
      <c r="F11" s="12" t="inlineStr">
        <is>
          <t>N105</t>
        </is>
      </c>
    </row>
    <row r="12" ht="48" customHeight="1">
      <c r="A12" s="27" t="inlineStr">
        <is>
          <t>O: fecha sugerida</t>
        </is>
      </c>
      <c r="B12" s="27" t="inlineStr">
        <is>
          <t>B + N</t>
        </is>
      </c>
      <c r="C12" s="27" t="inlineStr">
        <is>
          <t>Queda vacía si falta fecha o plazo; IFERROR evita errores.</t>
        </is>
      </c>
      <c r="D12" s="27" t="inlineStr">
        <is>
          <t>O6</t>
        </is>
      </c>
      <c r="E12" s="27" t="inlineStr">
        <is>
          <t>O55</t>
        </is>
      </c>
      <c r="F12" s="27" t="inlineStr">
        <is>
          <t>O105</t>
        </is>
      </c>
    </row>
    <row r="13" ht="48" customHeight="1">
      <c r="A13" s="12" t="inlineStr">
        <is>
          <t>P: diferencia programada</t>
        </is>
      </c>
      <c r="B13" s="12" t="inlineStr">
        <is>
          <t>J - O</t>
        </is>
      </c>
      <c r="C13" s="12" t="inlineStr">
        <is>
          <t>Queda vacía si falta alguna fecha; un valor positivo se marca en naranja.</t>
        </is>
      </c>
      <c r="D13" s="12" t="inlineStr">
        <is>
          <t>P6</t>
        </is>
      </c>
      <c r="E13" s="12" t="inlineStr">
        <is>
          <t>P55</t>
        </is>
      </c>
      <c r="F13" s="12" t="inlineStr">
        <is>
          <t>P105</t>
        </is>
      </c>
    </row>
    <row r="14" ht="48" customHeight="1">
      <c r="A14" s="27" t="inlineStr">
        <is>
          <t>Q: días al seguimiento</t>
        </is>
      </c>
      <c r="B14" s="27" t="inlineStr">
        <is>
          <t>J - TODAY() y K</t>
        </is>
      </c>
      <c r="C14" s="27" t="inlineStr">
        <is>
          <t>Queda vacío sin fecha, estado o cuando el registro está cerrado.</t>
        </is>
      </c>
      <c r="D14" s="27" t="inlineStr">
        <is>
          <t>Q6</t>
        </is>
      </c>
      <c r="E14" s="27" t="inlineStr">
        <is>
          <t>Q55</t>
        </is>
      </c>
      <c r="F14" s="27" t="inlineStr">
        <is>
          <t>Q105</t>
        </is>
      </c>
    </row>
    <row r="15" ht="48" customHeight="1">
      <c r="A15" s="12" t="inlineStr">
        <is>
          <t>R: alerta administrativa</t>
        </is>
      </c>
      <c r="B15" s="12" t="inlineStr">
        <is>
          <t>A, B, J, K, L, M y Parámetros B4:B5</t>
        </is>
      </c>
      <c r="C15" s="12" t="inlineStr">
        <is>
          <t>Queda vacía en filas sin registro; muestra un mensaje comprobable cuando falta un dato.</t>
        </is>
      </c>
      <c r="D15" s="12" t="inlineStr">
        <is>
          <t>R6</t>
        </is>
      </c>
      <c r="E15" s="12" t="inlineStr">
        <is>
          <t>R55</t>
        </is>
      </c>
      <c r="F15" s="12" t="inlineStr">
        <is>
          <t>R105</t>
        </is>
      </c>
    </row>
    <row r="16" ht="48" customHeight="1">
      <c r="A16" s="27" t="inlineStr">
        <is>
          <t>S: importe pendiente</t>
        </is>
      </c>
      <c r="B16" s="27" t="inlineStr">
        <is>
          <t>I y K</t>
        </is>
      </c>
      <c r="C16" s="27" t="inlineStr">
        <is>
          <t>Queda vacío si falta importe o estado, y también cuando el registro está cerrado.</t>
        </is>
      </c>
      <c r="D16" s="27" t="inlineStr">
        <is>
          <t>S6</t>
        </is>
      </c>
      <c r="E16" s="27" t="inlineStr">
        <is>
          <t>S55</t>
        </is>
      </c>
      <c r="F16" s="27" t="inlineStr">
        <is>
          <t>S105</t>
        </is>
      </c>
    </row>
    <row r="17" ht="48" customHeight="1">
      <c r="A17" s="12" t="inlineStr">
        <is>
          <t>Resumen: totales e importes</t>
        </is>
      </c>
      <c r="B17" s="12" t="inlineStr">
        <is>
          <t>Rangos 6:105 de Recomendaciones</t>
        </is>
      </c>
      <c r="C17" s="12" t="inlineStr">
        <is>
          <t>SUM, COUNTIF y COUNTIFS omiten celdas vacías; la tasa usa IFERROR.</t>
        </is>
      </c>
      <c r="D17" s="12" t="inlineStr">
        <is>
          <t>Rango completo</t>
        </is>
      </c>
      <c r="E17" s="12" t="inlineStr">
        <is>
          <t>Rango completo</t>
        </is>
      </c>
      <c r="F17" s="12" t="inlineStr">
        <is>
          <t>Rango completo</t>
        </is>
      </c>
    </row>
    <row r="18"/>
    <row r="19">
      <c r="A19" s="5" t="inlineStr">
        <is>
          <t>Significado de colores y alertas</t>
        </is>
      </c>
      <c r="B19" s="5" t="n"/>
      <c r="C19" s="5" t="n"/>
      <c r="D19" s="5" t="n"/>
      <c r="E19" s="5" t="n"/>
      <c r="F19" s="5" t="n"/>
    </row>
    <row r="20" ht="45" customHeight="1">
      <c r="A20" s="29" t="inlineStr">
        <is>
          <t>Rojo</t>
        </is>
      </c>
      <c r="B20" s="27" t="inlineStr">
        <is>
          <t>Seguimiento vencido, falta de fecha o fecha capturada no utilizable.</t>
        </is>
      </c>
      <c r="C20" s="27" t="inlineStr">
        <is>
          <t>Revisar fechas de recomendación, seguimiento y resolución.</t>
        </is>
      </c>
      <c r="D20" s="27" t="n"/>
      <c r="E20" s="27" t="n"/>
      <c r="F20" s="27" t="n"/>
    </row>
    <row r="21" ht="45" customHeight="1">
      <c r="A21" s="30" t="inlineStr">
        <is>
          <t>Naranja</t>
        </is>
      </c>
      <c r="B21" s="12" t="inlineStr">
        <is>
          <t>Seguimiento próximo, contacto por revisar o fecha posterior a la sugerida.</t>
        </is>
      </c>
      <c r="C21" s="12" t="inlineStr">
        <is>
          <t>Revisar agenda, último contacto y diferencia programada.</t>
        </is>
      </c>
      <c r="D21" s="12" t="n"/>
      <c r="E21" s="12" t="n"/>
      <c r="F21" s="12" t="n"/>
    </row>
    <row r="22" ht="45" customHeight="1">
      <c r="A22" s="31" t="inlineStr">
        <is>
          <t>Verde azulado</t>
        </is>
      </c>
      <c r="B22" s="27" t="inlineStr">
        <is>
          <t>En plazo o sin alerta según los datos capturados.</t>
        </is>
      </c>
      <c r="C22" s="27" t="inlineStr">
        <is>
          <t>No equivale a una garantía sobre el estado técnico del vehículo.</t>
        </is>
      </c>
      <c r="D22" s="27" t="n"/>
      <c r="E22" s="27" t="n"/>
      <c r="F22" s="27" t="n"/>
    </row>
    <row r="23" ht="45" customHeight="1">
      <c r="A23" s="32" t="inlineStr">
        <is>
          <t>Amarillo</t>
        </is>
      </c>
      <c r="B23" s="12" t="inlineStr">
        <is>
          <t>Celda editable.</t>
        </is>
      </c>
      <c r="C23" s="12" t="inlineStr">
        <is>
          <t>Capturar o corregir el dato administrativo correspondiente.</t>
        </is>
      </c>
      <c r="D23" s="12" t="n"/>
      <c r="E23" s="12" t="n"/>
      <c r="F23" s="12" t="n"/>
    </row>
    <row r="24"/>
    <row r="25">
      <c r="A25" s="5" t="inlineStr">
        <is>
          <t>Validaciones aplicadas al rango completo</t>
        </is>
      </c>
      <c r="B25" s="5" t="n"/>
      <c r="C25" s="5" t="n"/>
      <c r="D25" s="5" t="n"/>
      <c r="E25" s="5" t="n"/>
      <c r="F25" s="5" t="n"/>
    </row>
    <row r="26" ht="34" customHeight="1">
      <c r="A26" s="27" t="inlineStr">
        <is>
          <t>Folio</t>
        </is>
      </c>
      <c r="B26" s="27" t="inlineStr">
        <is>
          <t>A6:A105</t>
        </is>
      </c>
      <c r="C26" s="27" t="inlineStr">
        <is>
          <t>Evita duplicados dentro del rango preparado.</t>
        </is>
      </c>
    </row>
    <row r="27" ht="34" customHeight="1">
      <c r="A27" s="12" t="inlineStr">
        <is>
          <t>Fecha de recomendación</t>
        </is>
      </c>
      <c r="B27" s="12" t="inlineStr">
        <is>
          <t>B6:B105</t>
        </is>
      </c>
      <c r="C27" s="12" t="inlineStr">
        <is>
          <t>No admite una fecha posterior a hoy.</t>
        </is>
      </c>
    </row>
    <row r="28" ht="34" customHeight="1">
      <c r="A28" s="27" t="inlineStr">
        <is>
          <t>Categoría</t>
        </is>
      </c>
      <c r="B28" s="27" t="inlineStr">
        <is>
          <t>E6:E105</t>
        </is>
      </c>
      <c r="C28" s="27" t="inlineStr">
        <is>
          <t>Usa una lista cerrada de categorías estables.</t>
        </is>
      </c>
    </row>
    <row r="29" ht="34" customHeight="1">
      <c r="A29" s="12" t="inlineStr">
        <is>
          <t>Importe</t>
        </is>
      </c>
      <c r="B29" s="12" t="inlineStr">
        <is>
          <t>I6:I105</t>
        </is>
      </c>
      <c r="C29" s="12" t="inlineStr">
        <is>
          <t>Acepta importes numéricos iguales o mayores que cero.</t>
        </is>
      </c>
    </row>
    <row r="30" ht="34" customHeight="1">
      <c r="A30" s="27" t="inlineStr">
        <is>
          <t>Seguimiento</t>
        </is>
      </c>
      <c r="B30" s="27" t="inlineStr">
        <is>
          <t>J6:J105</t>
        </is>
      </c>
      <c r="C30" s="27" t="inlineStr">
        <is>
          <t>Debe ser igual o posterior a la recomendación.</t>
        </is>
      </c>
    </row>
    <row r="31" ht="34" customHeight="1">
      <c r="A31" s="12" t="inlineStr">
        <is>
          <t>Estado</t>
        </is>
      </c>
      <c r="B31" s="12" t="inlineStr">
        <is>
          <t>K6:K105</t>
        </is>
      </c>
      <c r="C31" s="12" t="inlineStr">
        <is>
          <t>Usa una lista cerrada de estados administrativos.</t>
        </is>
      </c>
    </row>
    <row r="32" ht="34" customHeight="1">
      <c r="A32" s="27" t="inlineStr">
        <is>
          <t>Resolución y contacto</t>
        </is>
      </c>
      <c r="B32" s="27" t="inlineStr">
        <is>
          <t>L6:M105</t>
        </is>
      </c>
      <c r="C32" s="27" t="inlineStr">
        <is>
          <t>Deben estar entre la recomendación y hoy.</t>
        </is>
      </c>
    </row>
    <row r="33"/>
    <row r="34" ht="42" customHeight="1">
      <c r="A34" s="16" t="inlineStr">
        <is>
          <t>Todos los clientes, responsables, folios, vehículos y operaciones de ejemplo son ficticios. Las alertas dependen de la calidad de los datos capturados y de los parámetros elegidos.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de Demostración</dc:creator>
  <dc:title xmlns:dc="http://purl.org/dc/elements/1.1/">Registro de recomendaciones de mantenimiento diferidas</dc:title>
  <dc:subject xmlns:dc="http://purl.org/dc/elements/1.1/">Control administrativo de seguimientos diferidos</dc:subject>
  <dcterms:created xmlns:dcterms="http://purl.org/dc/terms/" xmlns:xsi="http://www.w3.org/2001/XMLSchema-instance" xsi:type="dcterms:W3CDTF">2026-09-09T18:32:57Z</dcterms:created>
  <dcterms:modified xmlns:dcterms="http://purl.org/dc/terms/" xmlns:xsi="http://www.w3.org/2001/XMLSchema-instance" xsi:type="dcterms:W3CDTF">2026-09-09T18:32:59+00:00Z</dcterms:modified>
</cp:coreProperties>
</file>