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clamacione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'Reclamaciones'!$A$5:$P$105</definedName>
    <definedName name="_xlnm._FilterDatabase" localSheetId="2" hidden="1">'Parámetros'!$D$4:$E$9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$&quot; #,##0.00;[Red]-&quot;$&quot; #,##0.00"/>
    <numFmt numFmtId="166" formatCode="0.0%"/>
    <numFmt numFmtId="167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96773"/>
      <sz val="9"/>
    </font>
    <font>
      <name val="Calibri"/>
      <b val="1"/>
      <color rgb="00FFFFFF"/>
      <sz val="11"/>
    </font>
    <font>
      <name val="Calibri"/>
      <color rgb="00243447"/>
      <sz val="10"/>
    </font>
    <font>
      <name val="Calibri"/>
      <b val="1"/>
      <color rgb="00243447"/>
      <sz val="11"/>
    </font>
    <font>
      <name val="Calibri"/>
      <b val="1"/>
      <color rgb="00243447"/>
      <sz val="10"/>
    </font>
    <font>
      <name val="Calibri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3F6F8"/>
      </patternFill>
    </fill>
    <fill>
      <patternFill patternType="solid">
        <fgColor rgb="00FFF0AE"/>
      </patternFill>
    </fill>
    <fill>
      <patternFill patternType="solid">
        <fgColor rgb="00FFFFFF"/>
      </patternFill>
    </fill>
    <fill>
      <patternFill patternType="solid">
        <fgColor rgb="00BD3A24"/>
      </patternFill>
    </fill>
    <fill>
      <patternFill patternType="solid">
        <fgColor rgb="000E7C86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center"/>
    </xf>
    <xf numFmtId="164" fontId="6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167" fontId="6" fillId="4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0" fontId="7" fillId="8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165" fontId="3" fillId="2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6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167" fontId="6" fillId="4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5" fontId="3" fillId="2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Reclamaciones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'Resumen'!B22</f>
            </strRef>
          </tx>
          <spPr>
            <a:solidFill xmlns:a="http://schemas.openxmlformats.org/drawingml/2006/main">
              <a:srgbClr val="F05A28"/>
            </a:solidFill>
            <a:ln xmlns:a="http://schemas.openxmlformats.org/drawingml/2006/main">
              <a:solidFill>
                <a:srgbClr val="F05A28"/>
              </a:solidFill>
              <a:prstDash val="solid"/>
            </a:ln>
          </spPr>
          <cat>
            <numRef>
              <f>'Resumen'!$A$23:$A$27</f>
            </numRef>
          </cat>
          <val>
            <numRef>
              <f>'Resumen'!$B$23:$B$27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Categoría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4</row>
      <rowOff>0</rowOff>
    </from>
    <ext cx="540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K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9" customWidth="1" min="2" max="2"/>
    <col width="14" customWidth="1" min="3" max="3"/>
    <col width="15" customWidth="1" min="4" max="4"/>
    <col width="23" customWidth="1" min="5" max="5"/>
    <col width="3" customWidth="1" min="6" max="6"/>
    <col width="28" customWidth="1" min="7" max="7"/>
    <col width="58" customWidth="1" min="8" max="8"/>
    <col width="3" customWidth="1" min="9" max="9"/>
    <col width="3" customWidth="1" min="10" max="10"/>
    <col width="3" customWidth="1" min="11" max="11"/>
  </cols>
  <sheetData>
    <row r="1" ht="30" customHeight="1">
      <c r="A1" s="1" t="inlineStr">
        <is>
          <t>Resumen de reclamaciones — Taller Ficticio Motor Nube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9" t="n"/>
    </row>
    <row r="2" ht="48" customHeight="1">
      <c r="A2" s="2" t="inlineStr">
        <is>
          <t>Indicadores calculados con la captura y los parámetros editables. Las alertas apoyan la revisión administrativa y no garantizan resolución, cumplimiento ni resultado técnico.</t>
        </is>
      </c>
    </row>
    <row r="3">
      <c r="A3" s="3" t="inlineStr">
        <is>
          <t>Fecha de corte</t>
        </is>
      </c>
      <c r="B3" s="40">
        <f>'Parámetros'!$B$5</f>
        <v/>
      </c>
    </row>
    <row r="4"/>
    <row r="5">
      <c r="A5" s="5" t="inlineStr">
        <is>
          <t>Indicador</t>
        </is>
      </c>
      <c r="B5" s="5" t="inlineStr">
        <is>
          <t>Resultado</t>
        </is>
      </c>
    </row>
    <row r="6">
      <c r="A6" s="6" t="inlineStr">
        <is>
          <t>Total de reclamaciones</t>
        </is>
      </c>
      <c r="B6" s="7">
        <f>COUNTIF(Reclamaciones!$A$6:$A$105,"&lt;&gt;")</f>
        <v/>
      </c>
    </row>
    <row r="7">
      <c r="A7" s="8" t="inlineStr">
        <is>
          <t>Reclamaciones abiertas</t>
        </is>
      </c>
      <c r="B7" s="9">
        <f>B6-B8</f>
        <v/>
      </c>
    </row>
    <row r="8">
      <c r="A8" s="6" t="inlineStr">
        <is>
          <t>Reclamaciones concluidas</t>
        </is>
      </c>
      <c r="B8" s="7">
        <f>COUNTIF(Reclamaciones!$I$6:$I$105,"Resuelta")+COUNTIF(Reclamaciones!$I$6:$I$105,"Cerrada")</f>
        <v/>
      </c>
    </row>
    <row r="9">
      <c r="A9" s="8" t="inlineStr">
        <is>
          <t>Abiertas vencidas al corte</t>
        </is>
      </c>
      <c r="B9" s="9">
        <f>COUNTIF(Reclamaciones!$P$6:$P$105,"Vencida")</f>
        <v/>
      </c>
    </row>
    <row r="10">
      <c r="A10" s="6" t="inlineStr">
        <is>
          <t>Concluidas fuera de plazo</t>
        </is>
      </c>
      <c r="B10" s="7">
        <f>COUNTIF(Reclamaciones!$P$6:$P$105,"Fuera de plazo")</f>
        <v/>
      </c>
    </row>
    <row r="11">
      <c r="A11" s="8" t="inlineStr">
        <is>
          <t>Registros que requieren revisión</t>
        </is>
      </c>
      <c r="B11" s="9">
        <f>COUNTIF(Reclamaciones!$P$6:$P$105,"Revisar*")+COUNTIF(Reclamaciones!$P$6:$P$105,"Falta*")</f>
        <v/>
      </c>
    </row>
    <row r="12">
      <c r="A12" s="6" t="inlineStr">
        <is>
          <t>Registros con importe alto</t>
        </is>
      </c>
      <c r="B12" s="7">
        <f>COUNTIF(Reclamaciones!$P$6:$P$105,"Importe alto")</f>
        <v/>
      </c>
    </row>
    <row r="13">
      <c r="A13" s="8" t="inlineStr">
        <is>
          <t>Importe total reclamado (MXN)</t>
        </is>
      </c>
      <c r="B13" s="41">
        <f>IF(COUNT(Reclamaciones!$G$6:$G$105)=0,"",SUM(Reclamaciones!$G$6:$G$105))</f>
        <v/>
      </c>
    </row>
    <row r="14">
      <c r="A14" s="6" t="inlineStr">
        <is>
          <t>Importe total autorizado (MXN)</t>
        </is>
      </c>
      <c r="B14" s="42">
        <f>IF(COUNT(Reclamaciones!$M$6:$M$105)=0,"",SUM(Reclamaciones!$M$6:$M$105))</f>
        <v/>
      </c>
    </row>
    <row r="15">
      <c r="A15" s="8" t="inlineStr">
        <is>
          <t>Diferencia con ambos importes (MXN)</t>
        </is>
      </c>
      <c r="B15" s="41">
        <f>IF(COUNT(Reclamaciones!$N$6:$N$105)=0,"",SUM(Reclamaciones!$N$6:$N$105))</f>
        <v/>
      </c>
    </row>
    <row r="16">
      <c r="A16" s="6" t="inlineStr">
        <is>
          <t>Porcentaje concluido</t>
        </is>
      </c>
      <c r="B16" s="43">
        <f>IFERROR(B8/B6,"")</f>
        <v/>
      </c>
    </row>
    <row r="17">
      <c r="A17" s="8" t="inlineStr">
        <is>
          <t>Promedio de días en concluidas</t>
        </is>
      </c>
      <c r="B17" s="44">
        <f>IFERROR((SUMIFS(Reclamaciones!$O$6:$O$105,Reclamaciones!$I$6:$I$105,"Resuelta")+SUMIFS(Reclamaciones!$O$6:$O$105,Reclamaciones!$I$6:$I$105,"Cerrada"))/B8,"")</f>
        <v/>
      </c>
    </row>
    <row r="18">
      <c r="A18" s="6" t="inlineStr">
        <is>
          <t>Primera fecha de recepción</t>
        </is>
      </c>
      <c r="B18" s="45">
        <f>IF(B6=0,"",MIN(Reclamaciones!$B$6:$B$105))</f>
        <v/>
      </c>
    </row>
    <row r="19">
      <c r="A19" s="8" t="inlineStr">
        <is>
          <t>Última fecha de recepción</t>
        </is>
      </c>
      <c r="B19" s="40">
        <f>IF(B6=0,"",MAX(Reclamaciones!$B$6:$B$105))</f>
        <v/>
      </c>
    </row>
    <row r="20"/>
    <row r="21"/>
    <row r="22">
      <c r="A22" s="5" t="inlineStr">
        <is>
          <t>Categoría</t>
        </is>
      </c>
      <c r="B22" s="5" t="inlineStr">
        <is>
          <t>Total</t>
        </is>
      </c>
      <c r="C22" s="5" t="inlineStr">
        <is>
          <t>Abiertas</t>
        </is>
      </c>
      <c r="D22" s="5" t="inlineStr">
        <is>
          <t>Vencidas</t>
        </is>
      </c>
      <c r="E22" s="5" t="inlineStr">
        <is>
          <t>Importe reclamado (MXN)</t>
        </is>
      </c>
      <c r="G22" s="5" t="inlineStr">
        <is>
          <t>Color o alerta</t>
        </is>
      </c>
      <c r="H22" s="5" t="inlineStr">
        <is>
          <t>Dato que debe revisarse</t>
        </is>
      </c>
    </row>
    <row r="23" ht="34" customHeight="1">
      <c r="A23" s="8">
        <f>'Parámetros'!D5</f>
        <v/>
      </c>
      <c r="B23" s="15">
        <f>COUNTIF(Reclamaciones!$E$6:$E$105,$A23)</f>
        <v/>
      </c>
      <c r="C23" s="15">
        <f>B23-COUNTIFS(Reclamaciones!$E$6:$E$105,$A23,Reclamaciones!$I$6:$I$105,"Resuelta")-COUNTIFS(Reclamaciones!$E$6:$E$105,$A23,Reclamaciones!$I$6:$I$105,"Cerrada")</f>
        <v/>
      </c>
      <c r="D23" s="15">
        <f>COUNTIFS(Reclamaciones!$E$6:$E$105,$A23,Reclamaciones!$P$6:$P$105,"Vencida")</f>
        <v/>
      </c>
      <c r="E23" s="46">
        <f>SUMIFS(Reclamaciones!$G$6:$G$105,Reclamaciones!$E$6:$E$105,$A23)</f>
        <v/>
      </c>
      <c r="G23" s="17" t="inlineStr">
        <is>
          <t>Rojo — Vencida</t>
        </is>
      </c>
      <c r="H23" s="18" t="inlineStr">
        <is>
          <t>Revise fecha compromiso, fecha de corte y estado actual.</t>
        </is>
      </c>
    </row>
    <row r="24" ht="34" customHeight="1">
      <c r="A24" s="6">
        <f>'Parámetros'!D6</f>
        <v/>
      </c>
      <c r="B24" s="19">
        <f>COUNTIF(Reclamaciones!$E$6:$E$105,$A24)</f>
        <v/>
      </c>
      <c r="C24" s="19">
        <f>B24-COUNTIFS(Reclamaciones!$E$6:$E$105,$A24,Reclamaciones!$I$6:$I$105,"Resuelta")-COUNTIFS(Reclamaciones!$E$6:$E$105,$A24,Reclamaciones!$I$6:$I$105,"Cerrada")</f>
        <v/>
      </c>
      <c r="D24" s="19">
        <f>COUNTIFS(Reclamaciones!$E$6:$E$105,$A24,Reclamaciones!$P$6:$P$105,"Vencida")</f>
        <v/>
      </c>
      <c r="E24" s="47">
        <f>SUMIFS(Reclamaciones!$G$6:$G$105,Reclamaciones!$E$6:$E$105,$A24)</f>
        <v/>
      </c>
      <c r="G24" s="17" t="inlineStr">
        <is>
          <t>Rojo — Fuera de plazo</t>
        </is>
      </c>
      <c r="H24" s="21" t="inlineStr">
        <is>
          <t>Compare fecha de resolución contra fecha compromiso.</t>
        </is>
      </c>
    </row>
    <row r="25" ht="34" customHeight="1">
      <c r="A25" s="8">
        <f>'Parámetros'!D7</f>
        <v/>
      </c>
      <c r="B25" s="15">
        <f>COUNTIF(Reclamaciones!$E$6:$E$105,$A25)</f>
        <v/>
      </c>
      <c r="C25" s="15">
        <f>B25-COUNTIFS(Reclamaciones!$E$6:$E$105,$A25,Reclamaciones!$I$6:$I$105,"Resuelta")-COUNTIFS(Reclamaciones!$E$6:$E$105,$A25,Reclamaciones!$I$6:$I$105,"Cerrada")</f>
        <v/>
      </c>
      <c r="D25" s="15">
        <f>COUNTIFS(Reclamaciones!$E$6:$E$105,$A25,Reclamaciones!$P$6:$P$105,"Vencida")</f>
        <v/>
      </c>
      <c r="E25" s="46">
        <f>SUMIFS(Reclamaciones!$G$6:$G$105,Reclamaciones!$E$6:$E$105,$A25)</f>
        <v/>
      </c>
      <c r="G25" s="17" t="inlineStr">
        <is>
          <t>Rojo — Revisar o falta fecha</t>
        </is>
      </c>
      <c r="H25" s="18" t="inlineStr">
        <is>
          <t>Complete campos obligatorios, parámetros o fecha de resolución.</t>
        </is>
      </c>
    </row>
    <row r="26" ht="34" customHeight="1">
      <c r="A26" s="6">
        <f>'Parámetros'!D8</f>
        <v/>
      </c>
      <c r="B26" s="19">
        <f>COUNTIF(Reclamaciones!$E$6:$E$105,$A26)</f>
        <v/>
      </c>
      <c r="C26" s="19">
        <f>B26-COUNTIFS(Reclamaciones!$E$6:$E$105,$A26,Reclamaciones!$I$6:$I$105,"Resuelta")-COUNTIFS(Reclamaciones!$E$6:$E$105,$A26,Reclamaciones!$I$6:$I$105,"Cerrada")</f>
        <v/>
      </c>
      <c r="D26" s="19">
        <f>COUNTIFS(Reclamaciones!$E$6:$E$105,$A26,Reclamaciones!$P$6:$P$105,"Vencida")</f>
        <v/>
      </c>
      <c r="E26" s="47">
        <f>SUMIFS(Reclamaciones!$G$6:$G$105,Reclamaciones!$E$6:$E$105,$A26)</f>
        <v/>
      </c>
      <c r="G26" s="17" t="inlineStr">
        <is>
          <t>Rojo — Importe alto</t>
        </is>
      </c>
      <c r="H26" s="21" t="inlineStr">
        <is>
          <t>Revise el importe reclamado y el umbral editable en Parámetros.</t>
        </is>
      </c>
    </row>
    <row r="27" ht="34" customHeight="1">
      <c r="A27" s="8">
        <f>'Parámetros'!D9</f>
        <v/>
      </c>
      <c r="B27" s="15">
        <f>COUNTIF(Reclamaciones!$E$6:$E$105,$A27)</f>
        <v/>
      </c>
      <c r="C27" s="15">
        <f>B27-COUNTIFS(Reclamaciones!$E$6:$E$105,$A27,Reclamaciones!$I$6:$I$105,"Resuelta")-COUNTIFS(Reclamaciones!$E$6:$E$105,$A27,Reclamaciones!$I$6:$I$105,"Cerrada")</f>
        <v/>
      </c>
      <c r="D27" s="15">
        <f>COUNTIFS(Reclamaciones!$E$6:$E$105,$A27,Reclamaciones!$P$6:$P$105,"Vencida")</f>
        <v/>
      </c>
      <c r="E27" s="46">
        <f>SUMIFS(Reclamaciones!$G$6:$G$105,Reclamaciones!$E$6:$E$105,$A27)</f>
        <v/>
      </c>
      <c r="G27" s="22" t="inlineStr">
        <is>
          <t>Verde — En plazo</t>
        </is>
      </c>
      <c r="H27" s="18" t="inlineStr">
        <is>
          <t>Seguimiento dentro del objetivo interno al corte; no es una garantía.</t>
        </is>
      </c>
    </row>
    <row r="28">
      <c r="A28" s="23" t="inlineStr">
        <is>
          <t>Total</t>
        </is>
      </c>
      <c r="B28" s="23">
        <f>SUM(B23:B27)</f>
        <v/>
      </c>
      <c r="C28" s="23">
        <f>SUM(C23:C27)</f>
        <v/>
      </c>
      <c r="D28" s="23">
        <f>SUM(D23:D27)</f>
        <v/>
      </c>
      <c r="E28" s="48">
        <f>SUM(E23:E27)</f>
        <v/>
      </c>
    </row>
  </sheetData>
  <mergeCells count="1">
    <mergeCell ref="A1:K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05A28"/>
    <outlinePr summaryBelow="1" summaryRight="1"/>
    <pageSetUpPr/>
  </sheetPr>
  <dimension ref="A1:P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24" customWidth="1" min="3" max="3"/>
    <col width="30" customWidth="1" min="4" max="4"/>
    <col width="22" customWidth="1" min="5" max="5"/>
    <col width="45" customWidth="1" min="6" max="6"/>
    <col width="20" customWidth="1" min="7" max="7"/>
    <col width="22" customWidth="1" min="8" max="8"/>
    <col width="16" customWidth="1" min="9" max="9"/>
    <col width="17" customWidth="1" min="10" max="10"/>
    <col width="17" customWidth="1" min="11" max="11"/>
    <col width="46" customWidth="1" min="12" max="12"/>
    <col width="21" customWidth="1" min="13" max="13"/>
    <col width="18" customWidth="1" min="14" max="14"/>
    <col width="17" customWidth="1" min="15" max="15"/>
    <col width="27" customWidth="1" min="16" max="16"/>
  </cols>
  <sheetData>
    <row r="1" ht="30" customHeight="1">
      <c r="A1" s="1" t="inlineStr">
        <is>
          <t>Registro de reclamaciones — Taller Ficticio Motor Nube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8" t="n"/>
      <c r="O1" s="38" t="n"/>
      <c r="P1" s="39" t="n"/>
    </row>
    <row r="2" ht="46" customHeight="1">
      <c r="A2" s="2" t="inlineStr">
        <is>
          <t>Todos los folios, clientes, responsables, vehículos y operaciones de ejemplo son ficticios. Amarillo indica captura; gris o blanco indica cálculo.</t>
        </is>
      </c>
    </row>
    <row r="3">
      <c r="A3" s="3" t="inlineStr">
        <is>
          <t>Fecha de corte para alertas:</t>
        </is>
      </c>
      <c r="B3" s="40">
        <f>'Parámetros'!$B$5</f>
        <v/>
      </c>
    </row>
    <row r="4"/>
    <row r="5" ht="42" customHeight="1">
      <c r="A5" s="5" t="inlineStr">
        <is>
          <t>Folio ficticio</t>
        </is>
      </c>
      <c r="B5" s="5" t="inlineStr">
        <is>
          <t>Fecha recepción</t>
        </is>
      </c>
      <c r="C5" s="5" t="inlineStr">
        <is>
          <t>Cliente ficticio</t>
        </is>
      </c>
      <c r="D5" s="5" t="inlineStr">
        <is>
          <t>Vehículo ficticio</t>
        </is>
      </c>
      <c r="E5" s="5" t="inlineStr">
        <is>
          <t>Categoría</t>
        </is>
      </c>
      <c r="F5" s="5" t="inlineStr">
        <is>
          <t>Detalle de la reclamación</t>
        </is>
      </c>
      <c r="G5" s="5" t="inlineStr">
        <is>
          <t>Importe reclamado (MXN)</t>
        </is>
      </c>
      <c r="H5" s="5" t="inlineStr">
        <is>
          <t>Responsable ficticio</t>
        </is>
      </c>
      <c r="I5" s="5" t="inlineStr">
        <is>
          <t>Estado</t>
        </is>
      </c>
      <c r="J5" s="5" t="inlineStr">
        <is>
          <t>Fecha compromiso</t>
        </is>
      </c>
      <c r="K5" s="5" t="inlineStr">
        <is>
          <t>Fecha resolución</t>
        </is>
      </c>
      <c r="L5" s="5" t="inlineStr">
        <is>
          <t>Acción o resolución</t>
        </is>
      </c>
      <c r="M5" s="5" t="inlineStr">
        <is>
          <t>Importe autorizado (MXN)</t>
        </is>
      </c>
      <c r="N5" s="5" t="inlineStr">
        <is>
          <t>Diferencia (MXN)</t>
        </is>
      </c>
      <c r="O5" s="5" t="inlineStr">
        <is>
          <t>Días transcurridos</t>
        </is>
      </c>
      <c r="P5" s="5" t="inlineStr">
        <is>
          <t>Alerta</t>
        </is>
      </c>
    </row>
    <row r="6" ht="38" customHeight="1">
      <c r="A6" s="25" t="inlineStr">
        <is>
          <t>FIC-REC-2026-001</t>
        </is>
      </c>
      <c r="B6" s="49" t="n">
        <v>46254</v>
      </c>
      <c r="C6" s="25" t="inlineStr">
        <is>
          <t>Cliente ficticio Alfa</t>
        </is>
      </c>
      <c r="D6" s="25" t="inlineStr">
        <is>
          <t>Unidad ficticia Alfa, sin placas</t>
        </is>
      </c>
      <c r="E6" s="25" t="inlineStr">
        <is>
          <t>Servicio realizado</t>
        </is>
      </c>
      <c r="F6" s="27" t="inlineStr">
        <is>
          <t>Cliente ficticio reporta ruido posterior a un servicio de ejemplo; no implica diagnóstico técnico.</t>
        </is>
      </c>
      <c r="G6" s="50" t="n">
        <v>4500</v>
      </c>
      <c r="H6" s="25" t="inlineStr">
        <is>
          <t>Asesor ficticio A</t>
        </is>
      </c>
      <c r="I6" s="29" t="inlineStr">
        <is>
          <t>En atención</t>
        </is>
      </c>
      <c r="J6" s="51">
        <f>IF(OR($A6="",$B6="",$E6=""),"",IFERROR($B6+VLOOKUP($E6,'Parámetros'!$D$5:$E$9,2,FALSE),""))</f>
        <v/>
      </c>
      <c r="K6" s="49" t="n"/>
      <c r="L6" s="27" t="inlineStr">
        <is>
          <t>Programar revisión administrativa y confirmar antecedentes del servicio ficticio.</t>
        </is>
      </c>
      <c r="M6" s="50" t="n"/>
      <c r="N6" s="52">
        <f>IF(OR($A6="",$G6="",$M6=""),"",IFERROR($G6-$M6,""))</f>
        <v/>
      </c>
      <c r="O6" s="32">
        <f>IF(OR($A6="",$B6="",$I6=""),"",IF(OR($I6="Resuelta",$I6="Cerrada"),IF($K6="","",IFERROR(MAX(0,$K6-$B6),"")),IFERROR(MAX(0,'Parámetros'!$B$5-$B6),"")))</f>
        <v/>
      </c>
      <c r="P6" s="19">
        <f>IF($A6="","",IF(OR($B6="",$C6="",$D6="",$E6="",$F6="",$H6="",$I6="",AND(NOT(OR($I6="Resuelta",$I6="Cerrada")),$K6&lt;&gt;"")),"Revisar datos",IF($J6="","Revisar plazo",IF(AND(OR($I6="Resuelta",$I6="Cerrada"),$K6=""),"Falta fecha de resolución",IF(AND(OR($I6="Resuelta",$I6="Cerrada"),$K6&gt;$J6),"Fuera de plazo",IF(AND(NOT(OR($I6="Resuelta",$I6="Cerrada")),'Parámetros'!$B$5&gt;$J6),"Vencida",IF(AND($G6&lt;&gt;"",$G6&gt;'Parámetros'!$B$8),"Importe alto","En plazo")))))))</f>
        <v/>
      </c>
    </row>
    <row r="7" ht="38" customHeight="1">
      <c r="A7" s="25" t="inlineStr">
        <is>
          <t>FIC-REC-2026-002</t>
        </is>
      </c>
      <c r="B7" s="49" t="n">
        <v>46262</v>
      </c>
      <c r="C7" s="25" t="inlineStr">
        <is>
          <t>Cliente ficticio Beta</t>
        </is>
      </c>
      <c r="D7" s="25" t="inlineStr">
        <is>
          <t>Unidad ficticia Beta, sin placas</t>
        </is>
      </c>
      <c r="E7" s="25" t="inlineStr">
        <is>
          <t>Refacción</t>
        </is>
      </c>
      <c r="F7" s="27" t="inlineStr">
        <is>
          <t>Se reporta diferencia ficticia entre la refacción solicitada y la entregada.</t>
        </is>
      </c>
      <c r="G7" s="50" t="n">
        <v>8500</v>
      </c>
      <c r="H7" s="25" t="inlineStr">
        <is>
          <t>Asesora ficticia B</t>
        </is>
      </c>
      <c r="I7" s="29" t="inlineStr">
        <is>
          <t>Resuelta</t>
        </is>
      </c>
      <c r="J7" s="53">
        <f>IF(OR($A7="",$B7="",$E7=""),"",IFERROR($B7+VLOOKUP($E7,'Parámetros'!$D$5:$E$9,2,FALSE),""))</f>
        <v/>
      </c>
      <c r="K7" s="49" t="n">
        <v>46270</v>
      </c>
      <c r="L7" s="27" t="inlineStr">
        <is>
          <t>Se documentó un ajuste comercial ficticio y se informó al cliente ficticio.</t>
        </is>
      </c>
      <c r="M7" s="50" t="n">
        <v>6500</v>
      </c>
      <c r="N7" s="54">
        <f>IF(OR($A7="",$G7="",$M7=""),"",IFERROR($G7-$M7,""))</f>
        <v/>
      </c>
      <c r="O7" s="35">
        <f>IF(OR($A7="",$B7="",$I7=""),"",IF(OR($I7="Resuelta",$I7="Cerrada"),IF($K7="","",IFERROR(MAX(0,$K7-$B7),"")),IFERROR(MAX(0,'Parámetros'!$B$5-$B7),"")))</f>
        <v/>
      </c>
      <c r="P7" s="15">
        <f>IF($A7="","",IF(OR($B7="",$C7="",$D7="",$E7="",$F7="",$H7="",$I7="",AND(NOT(OR($I7="Resuelta",$I7="Cerrada")),$K7&lt;&gt;"")),"Revisar datos",IF($J7="","Revisar plazo",IF(AND(OR($I7="Resuelta",$I7="Cerrada"),$K7=""),"Falta fecha de resolución",IF(AND(OR($I7="Resuelta",$I7="Cerrada"),$K7&gt;$J7),"Fuera de plazo",IF(AND(NOT(OR($I7="Resuelta",$I7="Cerrada")),'Parámetros'!$B$5&gt;$J7),"Vencida",IF(AND($G7&lt;&gt;"",$G7&gt;'Parámetros'!$B$8),"Importe alto","En plazo")))))))</f>
        <v/>
      </c>
    </row>
    <row r="8" ht="38" customHeight="1">
      <c r="A8" s="25" t="inlineStr">
        <is>
          <t>FIC-REC-2026-003</t>
        </is>
      </c>
      <c r="B8" s="49" t="n">
        <v>46271</v>
      </c>
      <c r="C8" s="25" t="inlineStr">
        <is>
          <t>Cliente ficticio Gamma</t>
        </is>
      </c>
      <c r="D8" s="25" t="inlineStr">
        <is>
          <t>Unidad ficticia Gamma, sin placas</t>
        </is>
      </c>
      <c r="E8" s="25" t="inlineStr">
        <is>
          <t>Tiempo de entrega</t>
        </is>
      </c>
      <c r="F8" s="27" t="inlineStr">
        <is>
          <t>Se solicita aclaración ficticia por una entrega posterior a la hora estimada.</t>
        </is>
      </c>
      <c r="G8" s="50" t="n">
        <v>900</v>
      </c>
      <c r="H8" s="25" t="inlineStr">
        <is>
          <t>Asesor ficticio C</t>
        </is>
      </c>
      <c r="I8" s="29" t="inlineStr">
        <is>
          <t>En revisión</t>
        </is>
      </c>
      <c r="J8" s="51">
        <f>IF(OR($A8="",$B8="",$E8=""),"",IFERROR($B8+VLOOKUP($E8,'Parámetros'!$D$5:$E$9,2,FALSE),""))</f>
        <v/>
      </c>
      <c r="K8" s="49" t="n"/>
      <c r="L8" s="27" t="inlineStr">
        <is>
          <t>Revisar el registro interno de recepción y comunicar una fecha de respuesta.</t>
        </is>
      </c>
      <c r="M8" s="50" t="n"/>
      <c r="N8" s="52">
        <f>IF(OR($A8="",$G8="",$M8=""),"",IFERROR($G8-$M8,""))</f>
        <v/>
      </c>
      <c r="O8" s="32">
        <f>IF(OR($A8="",$B8="",$I8=""),"",IF(OR($I8="Resuelta",$I8="Cerrada"),IF($K8="","",IFERROR(MAX(0,$K8-$B8),"")),IFERROR(MAX(0,'Parámetros'!$B$5-$B8),"")))</f>
        <v/>
      </c>
      <c r="P8" s="19">
        <f>IF($A8="","",IF(OR($B8="",$C8="",$D8="",$E8="",$F8="",$H8="",$I8="",AND(NOT(OR($I8="Resuelta",$I8="Cerrada")),$K8&lt;&gt;"")),"Revisar datos",IF($J8="","Revisar plazo",IF(AND(OR($I8="Resuelta",$I8="Cerrada"),$K8=""),"Falta fecha de resolución",IF(AND(OR($I8="Resuelta",$I8="Cerrada"),$K8&gt;$J8),"Fuera de plazo",IF(AND(NOT(OR($I8="Resuelta",$I8="Cerrada")),'Parámetros'!$B$5&gt;$J8),"Vencida",IF(AND($G8&lt;&gt;"",$G8&gt;'Parámetros'!$B$8),"Importe alto","En plazo")))))))</f>
        <v/>
      </c>
    </row>
    <row r="9" ht="38" customHeight="1">
      <c r="A9" s="25" t="inlineStr">
        <is>
          <t>FIC-REC-2026-004</t>
        </is>
      </c>
      <c r="B9" s="49" t="n">
        <v>46266</v>
      </c>
      <c r="C9" s="25" t="inlineStr">
        <is>
          <t>Cliente ficticio Delta</t>
        </is>
      </c>
      <c r="D9" s="25" t="inlineStr">
        <is>
          <t>Unidad ficticia Delta, sin placas</t>
        </is>
      </c>
      <c r="E9" s="25" t="inlineStr">
        <is>
          <t>Atención al cliente</t>
        </is>
      </c>
      <c r="F9" s="27" t="inlineStr">
        <is>
          <t>Se registra una inconformidad ficticia por falta de claridad en la explicación del servicio.</t>
        </is>
      </c>
      <c r="G9" s="50" t="n">
        <v>1200</v>
      </c>
      <c r="H9" s="25" t="inlineStr">
        <is>
          <t>Asesora ficticia D</t>
        </is>
      </c>
      <c r="I9" s="29" t="inlineStr">
        <is>
          <t>Cerrada</t>
        </is>
      </c>
      <c r="J9" s="53">
        <f>IF(OR($A9="",$B9="",$E9=""),"",IFERROR($B9+VLOOKUP($E9,'Parámetros'!$D$5:$E$9,2,FALSE),""))</f>
        <v/>
      </c>
      <c r="K9" s="49" t="n">
        <v>46267</v>
      </c>
      <c r="L9" s="27" t="inlineStr">
        <is>
          <t>Se ofreció una explicación administrativa y el caso ficticio quedó documentado.</t>
        </is>
      </c>
      <c r="M9" s="50" t="n">
        <v>0</v>
      </c>
      <c r="N9" s="54">
        <f>IF(OR($A9="",$G9="",$M9=""),"",IFERROR($G9-$M9,""))</f>
        <v/>
      </c>
      <c r="O9" s="35">
        <f>IF(OR($A9="",$B9="",$I9=""),"",IF(OR($I9="Resuelta",$I9="Cerrada"),IF($K9="","",IFERROR(MAX(0,$K9-$B9),"")),IFERROR(MAX(0,'Parámetros'!$B$5-$B9),"")))</f>
        <v/>
      </c>
      <c r="P9" s="15">
        <f>IF($A9="","",IF(OR($B9="",$C9="",$D9="",$E9="",$F9="",$H9="",$I9="",AND(NOT(OR($I9="Resuelta",$I9="Cerrada")),$K9&lt;&gt;"")),"Revisar datos",IF($J9="","Revisar plazo",IF(AND(OR($I9="Resuelta",$I9="Cerrada"),$K9=""),"Falta fecha de resolución",IF(AND(OR($I9="Resuelta",$I9="Cerrada"),$K9&gt;$J9),"Fuera de plazo",IF(AND(NOT(OR($I9="Resuelta",$I9="Cerrada")),'Parámetros'!$B$5&gt;$J9),"Vencida",IF(AND($G9&lt;&gt;"",$G9&gt;'Parámetros'!$B$8),"Importe alto","En plazo")))))))</f>
        <v/>
      </c>
    </row>
    <row r="10" ht="38" customHeight="1">
      <c r="A10" s="25" t="inlineStr">
        <is>
          <t>FIC-REC-2026-005</t>
        </is>
      </c>
      <c r="B10" s="49" t="n">
        <v>46272</v>
      </c>
      <c r="C10" s="25" t="inlineStr">
        <is>
          <t>Cliente ficticio Épsilon</t>
        </is>
      </c>
      <c r="D10" s="25" t="inlineStr">
        <is>
          <t>Unidad ficticia Épsilon, sin placas</t>
        </is>
      </c>
      <c r="E10" s="25" t="inlineStr">
        <is>
          <t>Cargo o cobro</t>
        </is>
      </c>
      <c r="F10" s="27" t="inlineStr">
        <is>
          <t>Se solicita revisar un cargo ficticio incluido en una orden de ejemplo.</t>
        </is>
      </c>
      <c r="G10" s="50" t="n">
        <v>18000</v>
      </c>
      <c r="H10" s="25" t="inlineStr">
        <is>
          <t>Asesor ficticio E</t>
        </is>
      </c>
      <c r="I10" s="29" t="inlineStr">
        <is>
          <t>Recibida</t>
        </is>
      </c>
      <c r="J10" s="51">
        <f>IF(OR($A10="",$B10="",$E10=""),"",IFERROR($B10+VLOOKUP($E10,'Parámetros'!$D$5:$E$9,2,FALSE),""))</f>
        <v/>
      </c>
      <c r="K10" s="49" t="n"/>
      <c r="L10" s="27" t="inlineStr">
        <is>
          <t>Comparar la reclamación con la orden ficticia y contactar al cliente ficticio.</t>
        </is>
      </c>
      <c r="M10" s="50" t="n"/>
      <c r="N10" s="52">
        <f>IF(OR($A10="",$G10="",$M10=""),"",IFERROR($G10-$M10,""))</f>
        <v/>
      </c>
      <c r="O10" s="32">
        <f>IF(OR($A10="",$B10="",$I10=""),"",IF(OR($I10="Resuelta",$I10="Cerrada"),IF($K10="","",IFERROR(MAX(0,$K10-$B10),"")),IFERROR(MAX(0,'Parámetros'!$B$5-$B10),"")))</f>
        <v/>
      </c>
      <c r="P10" s="19">
        <f>IF($A10="","",IF(OR($B10="",$C10="",$D10="",$E10="",$F10="",$H10="",$I10="",AND(NOT(OR($I10="Resuelta",$I10="Cerrada")),$K10&lt;&gt;"")),"Revisar datos",IF($J10="","Revisar plazo",IF(AND(OR($I10="Resuelta",$I10="Cerrada"),$K10=""),"Falta fecha de resolución",IF(AND(OR($I10="Resuelta",$I10="Cerrada"),$K10&gt;$J10),"Fuera de plazo",IF(AND(NOT(OR($I10="Resuelta",$I10="Cerrada")),'Parámetros'!$B$5&gt;$J10),"Vencida",IF(AND($G10&lt;&gt;"",$G10&gt;'Parámetros'!$B$8),"Importe alto","En plazo")))))))</f>
        <v/>
      </c>
    </row>
    <row r="11" ht="38" customHeight="1">
      <c r="A11" s="25" t="inlineStr">
        <is>
          <t>FIC-REC-2026-006</t>
        </is>
      </c>
      <c r="B11" s="49" t="n">
        <v>46244</v>
      </c>
      <c r="C11" s="25" t="inlineStr">
        <is>
          <t>Cliente ficticio Zeta</t>
        </is>
      </c>
      <c r="D11" s="25" t="inlineStr">
        <is>
          <t>Unidad ficticia Zeta, sin placas</t>
        </is>
      </c>
      <c r="E11" s="25" t="inlineStr">
        <is>
          <t>Servicio realizado</t>
        </is>
      </c>
      <c r="F11" s="27" t="inlineStr">
        <is>
          <t>Se registró una solicitud ficticia de ajuste por un servicio administrativo de ejemplo.</t>
        </is>
      </c>
      <c r="G11" s="50" t="n">
        <v>3200</v>
      </c>
      <c r="H11" s="25" t="inlineStr">
        <is>
          <t>Asesor ficticio A</t>
        </is>
      </c>
      <c r="I11" s="29" t="inlineStr">
        <is>
          <t>Resuelta</t>
        </is>
      </c>
      <c r="J11" s="53">
        <f>IF(OR($A11="",$B11="",$E11=""),"",IFERROR($B11+VLOOKUP($E11,'Parámetros'!$D$5:$E$9,2,FALSE),""))</f>
        <v/>
      </c>
      <c r="K11" s="49" t="n">
        <v>46248</v>
      </c>
      <c r="L11" s="27" t="inlineStr">
        <is>
          <t>Se acordó una bonificación ficticia y se dejó constancia administrativa.</t>
        </is>
      </c>
      <c r="M11" s="50" t="n">
        <v>2500</v>
      </c>
      <c r="N11" s="54">
        <f>IF(OR($A11="",$G11="",$M11=""),"",IFERROR($G11-$M11,""))</f>
        <v/>
      </c>
      <c r="O11" s="35">
        <f>IF(OR($A11="",$B11="",$I11=""),"",IF(OR($I11="Resuelta",$I11="Cerrada"),IF($K11="","",IFERROR(MAX(0,$K11-$B11),"")),IFERROR(MAX(0,'Parámetros'!$B$5-$B11),"")))</f>
        <v/>
      </c>
      <c r="P11" s="15">
        <f>IF($A11="","",IF(OR($B11="",$C11="",$D11="",$E11="",$F11="",$H11="",$I11="",AND(NOT(OR($I11="Resuelta",$I11="Cerrada")),$K11&lt;&gt;"")),"Revisar datos",IF($J11="","Revisar plazo",IF(AND(OR($I11="Resuelta",$I11="Cerrada"),$K11=""),"Falta fecha de resolución",IF(AND(OR($I11="Resuelta",$I11="Cerrada"),$K11&gt;$J11),"Fuera de plazo",IF(AND(NOT(OR($I11="Resuelta",$I11="Cerrada")),'Parámetros'!$B$5&gt;$J11),"Vencida",IF(AND($G11&lt;&gt;"",$G11&gt;'Parámetros'!$B$8),"Importe alto","En plazo")))))))</f>
        <v/>
      </c>
    </row>
    <row r="12" ht="38" customHeight="1">
      <c r="A12" s="25" t="inlineStr">
        <is>
          <t>FIC-REC-2026-007</t>
        </is>
      </c>
      <c r="B12" s="49" t="n">
        <v>46273</v>
      </c>
      <c r="C12" s="25" t="inlineStr">
        <is>
          <t>Cliente ficticio Eta</t>
        </is>
      </c>
      <c r="D12" s="25" t="inlineStr">
        <is>
          <t>Unidad ficticia Eta, sin placas</t>
        </is>
      </c>
      <c r="E12" s="25" t="inlineStr">
        <is>
          <t>Atención al cliente</t>
        </is>
      </c>
      <c r="F12" s="27" t="inlineStr">
        <is>
          <t>Se reporta una llamada ficticia sin respuesta durante el seguimiento.</t>
        </is>
      </c>
      <c r="G12" s="50" t="n"/>
      <c r="H12" s="25" t="inlineStr">
        <is>
          <t>Asesora ficticia B</t>
        </is>
      </c>
      <c r="I12" s="29" t="inlineStr">
        <is>
          <t>En revisión</t>
        </is>
      </c>
      <c r="J12" s="51">
        <f>IF(OR($A12="",$B12="",$E12=""),"",IFERROR($B12+VLOOKUP($E12,'Parámetros'!$D$5:$E$9,2,FALSE),""))</f>
        <v/>
      </c>
      <c r="K12" s="49" t="n"/>
      <c r="L12" s="27" t="inlineStr">
        <is>
          <t>Confirmar los datos de contacto ficticios y registrar la siguiente comunicación.</t>
        </is>
      </c>
      <c r="M12" s="50" t="n"/>
      <c r="N12" s="52">
        <f>IF(OR($A12="",$G12="",$M12=""),"",IFERROR($G12-$M12,""))</f>
        <v/>
      </c>
      <c r="O12" s="32">
        <f>IF(OR($A12="",$B12="",$I12=""),"",IF(OR($I12="Resuelta",$I12="Cerrada"),IF($K12="","",IFERROR(MAX(0,$K12-$B12),"")),IFERROR(MAX(0,'Parámetros'!$B$5-$B12),"")))</f>
        <v/>
      </c>
      <c r="P12" s="19">
        <f>IF($A12="","",IF(OR($B12="",$C12="",$D12="",$E12="",$F12="",$H12="",$I12="",AND(NOT(OR($I12="Resuelta",$I12="Cerrada")),$K12&lt;&gt;"")),"Revisar datos",IF($J12="","Revisar plazo",IF(AND(OR($I12="Resuelta",$I12="Cerrada"),$K12=""),"Falta fecha de resolución",IF(AND(OR($I12="Resuelta",$I12="Cerrada"),$K12&gt;$J12),"Fuera de plazo",IF(AND(NOT(OR($I12="Resuelta",$I12="Cerrada")),'Parámetros'!$B$5&gt;$J12),"Vencida",IF(AND($G12&lt;&gt;"",$G12&gt;'Parámetros'!$B$8),"Importe alto","En plazo")))))))</f>
        <v/>
      </c>
    </row>
    <row r="13" ht="38" customHeight="1">
      <c r="A13" s="25" t="inlineStr">
        <is>
          <t>FIC-REC-2026-008</t>
        </is>
      </c>
      <c r="B13" s="49" t="n">
        <v>46259</v>
      </c>
      <c r="C13" s="25" t="inlineStr">
        <is>
          <t>Cliente ficticio Theta</t>
        </is>
      </c>
      <c r="D13" s="25" t="inlineStr">
        <is>
          <t>Unidad ficticia Theta, sin placas</t>
        </is>
      </c>
      <c r="E13" s="25" t="inlineStr">
        <is>
          <t>Cargo o cobro</t>
        </is>
      </c>
      <c r="F13" s="27" t="inlineStr">
        <is>
          <t>Se cuestiona un concepto ficticio mostrado en una cotización de ejemplo.</t>
        </is>
      </c>
      <c r="G13" s="50" t="n">
        <v>7600</v>
      </c>
      <c r="H13" s="25" t="inlineStr">
        <is>
          <t>Asesor ficticio C</t>
        </is>
      </c>
      <c r="I13" s="29" t="inlineStr">
        <is>
          <t>Cerrada</t>
        </is>
      </c>
      <c r="J13" s="53">
        <f>IF(OR($A13="",$B13="",$E13=""),"",IFERROR($B13+VLOOKUP($E13,'Parámetros'!$D$5:$E$9,2,FALSE),""))</f>
        <v/>
      </c>
      <c r="K13" s="49" t="n">
        <v>46264</v>
      </c>
      <c r="L13" s="27" t="inlineStr">
        <is>
          <t>Se aclaró el concepto ficticio y se autorizó un ajuste administrativo.</t>
        </is>
      </c>
      <c r="M13" s="50" t="n">
        <v>5000</v>
      </c>
      <c r="N13" s="54">
        <f>IF(OR($A13="",$G13="",$M13=""),"",IFERROR($G13-$M13,""))</f>
        <v/>
      </c>
      <c r="O13" s="35">
        <f>IF(OR($A13="",$B13="",$I13=""),"",IF(OR($I13="Resuelta",$I13="Cerrada"),IF($K13="","",IFERROR(MAX(0,$K13-$B13),"")),IFERROR(MAX(0,'Parámetros'!$B$5-$B13),"")))</f>
        <v/>
      </c>
      <c r="P13" s="15">
        <f>IF($A13="","",IF(OR($B13="",$C13="",$D13="",$E13="",$F13="",$H13="",$I13="",AND(NOT(OR($I13="Resuelta",$I13="Cerrada")),$K13&lt;&gt;"")),"Revisar datos",IF($J13="","Revisar plazo",IF(AND(OR($I13="Resuelta",$I13="Cerrada"),$K13=""),"Falta fecha de resolución",IF(AND(OR($I13="Resuelta",$I13="Cerrada"),$K13&gt;$J13),"Fuera de plazo",IF(AND(NOT(OR($I13="Resuelta",$I13="Cerrada")),'Parámetros'!$B$5&gt;$J13),"Vencida",IF(AND($G13&lt;&gt;"",$G13&gt;'Parámetros'!$B$8),"Importe alto","En plazo")))))))</f>
        <v/>
      </c>
    </row>
    <row r="14" ht="38" customHeight="1">
      <c r="A14" s="25" t="inlineStr">
        <is>
          <t>FIC-REC-2026-009</t>
        </is>
      </c>
      <c r="B14" s="49" t="n">
        <v>46274</v>
      </c>
      <c r="C14" s="25" t="inlineStr">
        <is>
          <t>Cliente ficticio Iota</t>
        </is>
      </c>
      <c r="D14" s="25" t="inlineStr">
        <is>
          <t>Unidad ficticia Iota, sin placas</t>
        </is>
      </c>
      <c r="E14" s="25" t="inlineStr">
        <is>
          <t>Refacción</t>
        </is>
      </c>
      <c r="F14" s="27" t="inlineStr">
        <is>
          <t>Se solicita confirmar la disponibilidad ficticia de una refacción indicada en la recepción.</t>
        </is>
      </c>
      <c r="G14" s="50" t="n"/>
      <c r="H14" s="25" t="inlineStr">
        <is>
          <t>Asesora ficticia D</t>
        </is>
      </c>
      <c r="I14" s="29" t="inlineStr">
        <is>
          <t>Recibida</t>
        </is>
      </c>
      <c r="J14" s="51">
        <f>IF(OR($A14="",$B14="",$E14=""),"",IFERROR($B14+VLOOKUP($E14,'Parámetros'!$D$5:$E$9,2,FALSE),""))</f>
        <v/>
      </c>
      <c r="K14" s="49" t="n"/>
      <c r="L14" s="27" t="inlineStr">
        <is>
          <t>Consultar el registro interno de existencias sin atribuir sincronización en tiempo real.</t>
        </is>
      </c>
      <c r="M14" s="50" t="n"/>
      <c r="N14" s="52">
        <f>IF(OR($A14="",$G14="",$M14=""),"",IFERROR($G14-$M14,""))</f>
        <v/>
      </c>
      <c r="O14" s="32">
        <f>IF(OR($A14="",$B14="",$I14=""),"",IF(OR($I14="Resuelta",$I14="Cerrada"),IF($K14="","",IFERROR(MAX(0,$K14-$B14),"")),IFERROR(MAX(0,'Parámetros'!$B$5-$B14),"")))</f>
        <v/>
      </c>
      <c r="P14" s="19">
        <f>IF($A14="","",IF(OR($B14="",$C14="",$D14="",$E14="",$F14="",$H14="",$I14="",AND(NOT(OR($I14="Resuelta",$I14="Cerrada")),$K14&lt;&gt;"")),"Revisar datos",IF($J14="","Revisar plazo",IF(AND(OR($I14="Resuelta",$I14="Cerrada"),$K14=""),"Falta fecha de resolución",IF(AND(OR($I14="Resuelta",$I14="Cerrada"),$K14&gt;$J14),"Fuera de plazo",IF(AND(NOT(OR($I14="Resuelta",$I14="Cerrada")),'Parámetros'!$B$5&gt;$J14),"Vencida",IF(AND($G14&lt;&gt;"",$G14&gt;'Parámetros'!$B$8),"Importe alto","En plazo")))))))</f>
        <v/>
      </c>
    </row>
    <row r="15" ht="38" customHeight="1">
      <c r="A15" s="25" t="inlineStr">
        <is>
          <t>FIC-REC-2026-010</t>
        </is>
      </c>
      <c r="B15" s="49" t="n">
        <v>46268</v>
      </c>
      <c r="C15" s="25" t="inlineStr">
        <is>
          <t>Cliente ficticio Kappa</t>
        </is>
      </c>
      <c r="D15" s="25" t="inlineStr">
        <is>
          <t>Unidad ficticia Kappa, sin placas</t>
        </is>
      </c>
      <c r="E15" s="25" t="inlineStr">
        <is>
          <t>Tiempo de entrega</t>
        </is>
      </c>
      <c r="F15" s="27" t="inlineStr">
        <is>
          <t>Se reporta una demora ficticia respecto de la fecha comunicada al recibir la unidad.</t>
        </is>
      </c>
      <c r="G15" s="50" t="n">
        <v>2100</v>
      </c>
      <c r="H15" s="25" t="inlineStr">
        <is>
          <t>Asesor ficticio E</t>
        </is>
      </c>
      <c r="I15" s="29" t="inlineStr">
        <is>
          <t>En atención</t>
        </is>
      </c>
      <c r="J15" s="53">
        <f>IF(OR($A15="",$B15="",$E15=""),"",IFERROR($B15+VLOOKUP($E15,'Parámetros'!$D$5:$E$9,2,FALSE),""))</f>
        <v/>
      </c>
      <c r="K15" s="49" t="n"/>
      <c r="L15" s="27" t="inlineStr">
        <is>
          <t>Confirmar la nueva fecha administrativa y mantener evidencia de la comunicación.</t>
        </is>
      </c>
      <c r="M15" s="50" t="n"/>
      <c r="N15" s="54">
        <f>IF(OR($A15="",$G15="",$M15=""),"",IFERROR($G15-$M15,""))</f>
        <v/>
      </c>
      <c r="O15" s="35">
        <f>IF(OR($A15="",$B15="",$I15=""),"",IF(OR($I15="Resuelta",$I15="Cerrada"),IF($K15="","",IFERROR(MAX(0,$K15-$B15),"")),IFERROR(MAX(0,'Parámetros'!$B$5-$B15),"")))</f>
        <v/>
      </c>
      <c r="P15" s="15">
        <f>IF($A15="","",IF(OR($B15="",$C15="",$D15="",$E15="",$F15="",$H15="",$I15="",AND(NOT(OR($I15="Resuelta",$I15="Cerrada")),$K15&lt;&gt;"")),"Revisar datos",IF($J15="","Revisar plazo",IF(AND(OR($I15="Resuelta",$I15="Cerrada"),$K15=""),"Falta fecha de resolución",IF(AND(OR($I15="Resuelta",$I15="Cerrada"),$K15&gt;$J15),"Fuera de plazo",IF(AND(NOT(OR($I15="Resuelta",$I15="Cerrada")),'Parámetros'!$B$5&gt;$J15),"Vencida",IF(AND($G15&lt;&gt;"",$G15&gt;'Parámetros'!$B$8),"Importe alto","En plazo")))))))</f>
        <v/>
      </c>
    </row>
    <row r="16" ht="38" customHeight="1">
      <c r="A16" s="25" t="n"/>
      <c r="B16" s="49" t="n"/>
      <c r="C16" s="25" t="n"/>
      <c r="D16" s="25" t="n"/>
      <c r="E16" s="25" t="n"/>
      <c r="F16" s="27" t="n"/>
      <c r="G16" s="50" t="n"/>
      <c r="H16" s="25" t="n"/>
      <c r="I16" s="29" t="n"/>
      <c r="J16" s="51">
        <f>IF(OR($A16="",$B16="",$E16=""),"",IFERROR($B16+VLOOKUP($E16,'Parámetros'!$D$5:$E$9,2,FALSE),""))</f>
        <v/>
      </c>
      <c r="K16" s="49" t="n"/>
      <c r="L16" s="27" t="n"/>
      <c r="M16" s="50" t="n"/>
      <c r="N16" s="52">
        <f>IF(OR($A16="",$G16="",$M16=""),"",IFERROR($G16-$M16,""))</f>
        <v/>
      </c>
      <c r="O16" s="32">
        <f>IF(OR($A16="",$B16="",$I16=""),"",IF(OR($I16="Resuelta",$I16="Cerrada"),IF($K16="","",IFERROR(MAX(0,$K16-$B16),"")),IFERROR(MAX(0,'Parámetros'!$B$5-$B16),"")))</f>
        <v/>
      </c>
      <c r="P16" s="19">
        <f>IF($A16="","",IF(OR($B16="",$C16="",$D16="",$E16="",$F16="",$H16="",$I16="",AND(NOT(OR($I16="Resuelta",$I16="Cerrada")),$K16&lt;&gt;"")),"Revisar datos",IF($J16="","Revisar plazo",IF(AND(OR($I16="Resuelta",$I16="Cerrada"),$K16=""),"Falta fecha de resolución",IF(AND(OR($I16="Resuelta",$I16="Cerrada"),$K16&gt;$J16),"Fuera de plazo",IF(AND(NOT(OR($I16="Resuelta",$I16="Cerrada")),'Parámetros'!$B$5&gt;$J16),"Vencida",IF(AND($G16&lt;&gt;"",$G16&gt;'Parámetros'!$B$8),"Importe alto","En plazo")))))))</f>
        <v/>
      </c>
    </row>
    <row r="17" ht="38" customHeight="1">
      <c r="A17" s="25" t="n"/>
      <c r="B17" s="49" t="n"/>
      <c r="C17" s="25" t="n"/>
      <c r="D17" s="25" t="n"/>
      <c r="E17" s="25" t="n"/>
      <c r="F17" s="27" t="n"/>
      <c r="G17" s="50" t="n"/>
      <c r="H17" s="25" t="n"/>
      <c r="I17" s="29" t="n"/>
      <c r="J17" s="53">
        <f>IF(OR($A17="",$B17="",$E17=""),"",IFERROR($B17+VLOOKUP($E17,'Parámetros'!$D$5:$E$9,2,FALSE),""))</f>
        <v/>
      </c>
      <c r="K17" s="49" t="n"/>
      <c r="L17" s="27" t="n"/>
      <c r="M17" s="50" t="n"/>
      <c r="N17" s="54">
        <f>IF(OR($A17="",$G17="",$M17=""),"",IFERROR($G17-$M17,""))</f>
        <v/>
      </c>
      <c r="O17" s="35">
        <f>IF(OR($A17="",$B17="",$I17=""),"",IF(OR($I17="Resuelta",$I17="Cerrada"),IF($K17="","",IFERROR(MAX(0,$K17-$B17),"")),IFERROR(MAX(0,'Parámetros'!$B$5-$B17),"")))</f>
        <v/>
      </c>
      <c r="P17" s="15">
        <f>IF($A17="","",IF(OR($B17="",$C17="",$D17="",$E17="",$F17="",$H17="",$I17="",AND(NOT(OR($I17="Resuelta",$I17="Cerrada")),$K17&lt;&gt;"")),"Revisar datos",IF($J17="","Revisar plazo",IF(AND(OR($I17="Resuelta",$I17="Cerrada"),$K17=""),"Falta fecha de resolución",IF(AND(OR($I17="Resuelta",$I17="Cerrada"),$K17&gt;$J17),"Fuera de plazo",IF(AND(NOT(OR($I17="Resuelta",$I17="Cerrada")),'Parámetros'!$B$5&gt;$J17),"Vencida",IF(AND($G17&lt;&gt;"",$G17&gt;'Parámetros'!$B$8),"Importe alto","En plazo")))))))</f>
        <v/>
      </c>
    </row>
    <row r="18" ht="38" customHeight="1">
      <c r="A18" s="25" t="n"/>
      <c r="B18" s="49" t="n"/>
      <c r="C18" s="25" t="n"/>
      <c r="D18" s="25" t="n"/>
      <c r="E18" s="25" t="n"/>
      <c r="F18" s="27" t="n"/>
      <c r="G18" s="50" t="n"/>
      <c r="H18" s="25" t="n"/>
      <c r="I18" s="29" t="n"/>
      <c r="J18" s="51">
        <f>IF(OR($A18="",$B18="",$E18=""),"",IFERROR($B18+VLOOKUP($E18,'Parámetros'!$D$5:$E$9,2,FALSE),""))</f>
        <v/>
      </c>
      <c r="K18" s="49" t="n"/>
      <c r="L18" s="27" t="n"/>
      <c r="M18" s="50" t="n"/>
      <c r="N18" s="52">
        <f>IF(OR($A18="",$G18="",$M18=""),"",IFERROR($G18-$M18,""))</f>
        <v/>
      </c>
      <c r="O18" s="32">
        <f>IF(OR($A18="",$B18="",$I18=""),"",IF(OR($I18="Resuelta",$I18="Cerrada"),IF($K18="","",IFERROR(MAX(0,$K18-$B18),"")),IFERROR(MAX(0,'Parámetros'!$B$5-$B18),"")))</f>
        <v/>
      </c>
      <c r="P18" s="19">
        <f>IF($A18="","",IF(OR($B18="",$C18="",$D18="",$E18="",$F18="",$H18="",$I18="",AND(NOT(OR($I18="Resuelta",$I18="Cerrada")),$K18&lt;&gt;"")),"Revisar datos",IF($J18="","Revisar plazo",IF(AND(OR($I18="Resuelta",$I18="Cerrada"),$K18=""),"Falta fecha de resolución",IF(AND(OR($I18="Resuelta",$I18="Cerrada"),$K18&gt;$J18),"Fuera de plazo",IF(AND(NOT(OR($I18="Resuelta",$I18="Cerrada")),'Parámetros'!$B$5&gt;$J18),"Vencida",IF(AND($G18&lt;&gt;"",$G18&gt;'Parámetros'!$B$8),"Importe alto","En plazo")))))))</f>
        <v/>
      </c>
    </row>
    <row r="19" ht="38" customHeight="1">
      <c r="A19" s="25" t="n"/>
      <c r="B19" s="49" t="n"/>
      <c r="C19" s="25" t="n"/>
      <c r="D19" s="25" t="n"/>
      <c r="E19" s="25" t="n"/>
      <c r="F19" s="27" t="n"/>
      <c r="G19" s="50" t="n"/>
      <c r="H19" s="25" t="n"/>
      <c r="I19" s="29" t="n"/>
      <c r="J19" s="53">
        <f>IF(OR($A19="",$B19="",$E19=""),"",IFERROR($B19+VLOOKUP($E19,'Parámetros'!$D$5:$E$9,2,FALSE),""))</f>
        <v/>
      </c>
      <c r="K19" s="49" t="n"/>
      <c r="L19" s="27" t="n"/>
      <c r="M19" s="50" t="n"/>
      <c r="N19" s="54">
        <f>IF(OR($A19="",$G19="",$M19=""),"",IFERROR($G19-$M19,""))</f>
        <v/>
      </c>
      <c r="O19" s="35">
        <f>IF(OR($A19="",$B19="",$I19=""),"",IF(OR($I19="Resuelta",$I19="Cerrada"),IF($K19="","",IFERROR(MAX(0,$K19-$B19),"")),IFERROR(MAX(0,'Parámetros'!$B$5-$B19),"")))</f>
        <v/>
      </c>
      <c r="P19" s="15">
        <f>IF($A19="","",IF(OR($B19="",$C19="",$D19="",$E19="",$F19="",$H19="",$I19="",AND(NOT(OR($I19="Resuelta",$I19="Cerrada")),$K19&lt;&gt;"")),"Revisar datos",IF($J19="","Revisar plazo",IF(AND(OR($I19="Resuelta",$I19="Cerrada"),$K19=""),"Falta fecha de resolución",IF(AND(OR($I19="Resuelta",$I19="Cerrada"),$K19&gt;$J19),"Fuera de plazo",IF(AND(NOT(OR($I19="Resuelta",$I19="Cerrada")),'Parámetros'!$B$5&gt;$J19),"Vencida",IF(AND($G19&lt;&gt;"",$G19&gt;'Parámetros'!$B$8),"Importe alto","En plazo")))))))</f>
        <v/>
      </c>
    </row>
    <row r="20" ht="38" customHeight="1">
      <c r="A20" s="25" t="n"/>
      <c r="B20" s="49" t="n"/>
      <c r="C20" s="25" t="n"/>
      <c r="D20" s="25" t="n"/>
      <c r="E20" s="25" t="n"/>
      <c r="F20" s="27" t="n"/>
      <c r="G20" s="50" t="n"/>
      <c r="H20" s="25" t="n"/>
      <c r="I20" s="29" t="n"/>
      <c r="J20" s="51">
        <f>IF(OR($A20="",$B20="",$E20=""),"",IFERROR($B20+VLOOKUP($E20,'Parámetros'!$D$5:$E$9,2,FALSE),""))</f>
        <v/>
      </c>
      <c r="K20" s="49" t="n"/>
      <c r="L20" s="27" t="n"/>
      <c r="M20" s="50" t="n"/>
      <c r="N20" s="52">
        <f>IF(OR($A20="",$G20="",$M20=""),"",IFERROR($G20-$M20,""))</f>
        <v/>
      </c>
      <c r="O20" s="32">
        <f>IF(OR($A20="",$B20="",$I20=""),"",IF(OR($I20="Resuelta",$I20="Cerrada"),IF($K20="","",IFERROR(MAX(0,$K20-$B20),"")),IFERROR(MAX(0,'Parámetros'!$B$5-$B20),"")))</f>
        <v/>
      </c>
      <c r="P20" s="19">
        <f>IF($A20="","",IF(OR($B20="",$C20="",$D20="",$E20="",$F20="",$H20="",$I20="",AND(NOT(OR($I20="Resuelta",$I20="Cerrada")),$K20&lt;&gt;"")),"Revisar datos",IF($J20="","Revisar plazo",IF(AND(OR($I20="Resuelta",$I20="Cerrada"),$K20=""),"Falta fecha de resolución",IF(AND(OR($I20="Resuelta",$I20="Cerrada"),$K20&gt;$J20),"Fuera de plazo",IF(AND(NOT(OR($I20="Resuelta",$I20="Cerrada")),'Parámetros'!$B$5&gt;$J20),"Vencida",IF(AND($G20&lt;&gt;"",$G20&gt;'Parámetros'!$B$8),"Importe alto","En plazo")))))))</f>
        <v/>
      </c>
    </row>
    <row r="21" ht="38" customHeight="1">
      <c r="A21" s="25" t="n"/>
      <c r="B21" s="49" t="n"/>
      <c r="C21" s="25" t="n"/>
      <c r="D21" s="25" t="n"/>
      <c r="E21" s="25" t="n"/>
      <c r="F21" s="27" t="n"/>
      <c r="G21" s="50" t="n"/>
      <c r="H21" s="25" t="n"/>
      <c r="I21" s="29" t="n"/>
      <c r="J21" s="53">
        <f>IF(OR($A21="",$B21="",$E21=""),"",IFERROR($B21+VLOOKUP($E21,'Parámetros'!$D$5:$E$9,2,FALSE),""))</f>
        <v/>
      </c>
      <c r="K21" s="49" t="n"/>
      <c r="L21" s="27" t="n"/>
      <c r="M21" s="50" t="n"/>
      <c r="N21" s="54">
        <f>IF(OR($A21="",$G21="",$M21=""),"",IFERROR($G21-$M21,""))</f>
        <v/>
      </c>
      <c r="O21" s="35">
        <f>IF(OR($A21="",$B21="",$I21=""),"",IF(OR($I21="Resuelta",$I21="Cerrada"),IF($K21="","",IFERROR(MAX(0,$K21-$B21),"")),IFERROR(MAX(0,'Parámetros'!$B$5-$B21),"")))</f>
        <v/>
      </c>
      <c r="P21" s="15">
        <f>IF($A21="","",IF(OR($B21="",$C21="",$D21="",$E21="",$F21="",$H21="",$I21="",AND(NOT(OR($I21="Resuelta",$I21="Cerrada")),$K21&lt;&gt;"")),"Revisar datos",IF($J21="","Revisar plazo",IF(AND(OR($I21="Resuelta",$I21="Cerrada"),$K21=""),"Falta fecha de resolución",IF(AND(OR($I21="Resuelta",$I21="Cerrada"),$K21&gt;$J21),"Fuera de plazo",IF(AND(NOT(OR($I21="Resuelta",$I21="Cerrada")),'Parámetros'!$B$5&gt;$J21),"Vencida",IF(AND($G21&lt;&gt;"",$G21&gt;'Parámetros'!$B$8),"Importe alto","En plazo")))))))</f>
        <v/>
      </c>
    </row>
    <row r="22" ht="38" customHeight="1">
      <c r="A22" s="25" t="n"/>
      <c r="B22" s="49" t="n"/>
      <c r="C22" s="25" t="n"/>
      <c r="D22" s="25" t="n"/>
      <c r="E22" s="25" t="n"/>
      <c r="F22" s="27" t="n"/>
      <c r="G22" s="50" t="n"/>
      <c r="H22" s="25" t="n"/>
      <c r="I22" s="29" t="n"/>
      <c r="J22" s="51">
        <f>IF(OR($A22="",$B22="",$E22=""),"",IFERROR($B22+VLOOKUP($E22,'Parámetros'!$D$5:$E$9,2,FALSE),""))</f>
        <v/>
      </c>
      <c r="K22" s="49" t="n"/>
      <c r="L22" s="27" t="n"/>
      <c r="M22" s="50" t="n"/>
      <c r="N22" s="52">
        <f>IF(OR($A22="",$G22="",$M22=""),"",IFERROR($G22-$M22,""))</f>
        <v/>
      </c>
      <c r="O22" s="32">
        <f>IF(OR($A22="",$B22="",$I22=""),"",IF(OR($I22="Resuelta",$I22="Cerrada"),IF($K22="","",IFERROR(MAX(0,$K22-$B22),"")),IFERROR(MAX(0,'Parámetros'!$B$5-$B22),"")))</f>
        <v/>
      </c>
      <c r="P22" s="19">
        <f>IF($A22="","",IF(OR($B22="",$C22="",$D22="",$E22="",$F22="",$H22="",$I22="",AND(NOT(OR($I22="Resuelta",$I22="Cerrada")),$K22&lt;&gt;"")),"Revisar datos",IF($J22="","Revisar plazo",IF(AND(OR($I22="Resuelta",$I22="Cerrada"),$K22=""),"Falta fecha de resolución",IF(AND(OR($I22="Resuelta",$I22="Cerrada"),$K22&gt;$J22),"Fuera de plazo",IF(AND(NOT(OR($I22="Resuelta",$I22="Cerrada")),'Parámetros'!$B$5&gt;$J22),"Vencida",IF(AND($G22&lt;&gt;"",$G22&gt;'Parámetros'!$B$8),"Importe alto","En plazo")))))))</f>
        <v/>
      </c>
    </row>
    <row r="23" ht="38" customHeight="1">
      <c r="A23" s="25" t="n"/>
      <c r="B23" s="49" t="n"/>
      <c r="C23" s="25" t="n"/>
      <c r="D23" s="25" t="n"/>
      <c r="E23" s="25" t="n"/>
      <c r="F23" s="27" t="n"/>
      <c r="G23" s="50" t="n"/>
      <c r="H23" s="25" t="n"/>
      <c r="I23" s="29" t="n"/>
      <c r="J23" s="53">
        <f>IF(OR($A23="",$B23="",$E23=""),"",IFERROR($B23+VLOOKUP($E23,'Parámetros'!$D$5:$E$9,2,FALSE),""))</f>
        <v/>
      </c>
      <c r="K23" s="49" t="n"/>
      <c r="L23" s="27" t="n"/>
      <c r="M23" s="50" t="n"/>
      <c r="N23" s="54">
        <f>IF(OR($A23="",$G23="",$M23=""),"",IFERROR($G23-$M23,""))</f>
        <v/>
      </c>
      <c r="O23" s="35">
        <f>IF(OR($A23="",$B23="",$I23=""),"",IF(OR($I23="Resuelta",$I23="Cerrada"),IF($K23="","",IFERROR(MAX(0,$K23-$B23),"")),IFERROR(MAX(0,'Parámetros'!$B$5-$B23),"")))</f>
        <v/>
      </c>
      <c r="P23" s="15">
        <f>IF($A23="","",IF(OR($B23="",$C23="",$D23="",$E23="",$F23="",$H23="",$I23="",AND(NOT(OR($I23="Resuelta",$I23="Cerrada")),$K23&lt;&gt;"")),"Revisar datos",IF($J23="","Revisar plazo",IF(AND(OR($I23="Resuelta",$I23="Cerrada"),$K23=""),"Falta fecha de resolución",IF(AND(OR($I23="Resuelta",$I23="Cerrada"),$K23&gt;$J23),"Fuera de plazo",IF(AND(NOT(OR($I23="Resuelta",$I23="Cerrada")),'Parámetros'!$B$5&gt;$J23),"Vencida",IF(AND($G23&lt;&gt;"",$G23&gt;'Parámetros'!$B$8),"Importe alto","En plazo")))))))</f>
        <v/>
      </c>
    </row>
    <row r="24" ht="38" customHeight="1">
      <c r="A24" s="25" t="n"/>
      <c r="B24" s="49" t="n"/>
      <c r="C24" s="25" t="n"/>
      <c r="D24" s="25" t="n"/>
      <c r="E24" s="25" t="n"/>
      <c r="F24" s="27" t="n"/>
      <c r="G24" s="50" t="n"/>
      <c r="H24" s="25" t="n"/>
      <c r="I24" s="29" t="n"/>
      <c r="J24" s="51">
        <f>IF(OR($A24="",$B24="",$E24=""),"",IFERROR($B24+VLOOKUP($E24,'Parámetros'!$D$5:$E$9,2,FALSE),""))</f>
        <v/>
      </c>
      <c r="K24" s="49" t="n"/>
      <c r="L24" s="27" t="n"/>
      <c r="M24" s="50" t="n"/>
      <c r="N24" s="52">
        <f>IF(OR($A24="",$G24="",$M24=""),"",IFERROR($G24-$M24,""))</f>
        <v/>
      </c>
      <c r="O24" s="32">
        <f>IF(OR($A24="",$B24="",$I24=""),"",IF(OR($I24="Resuelta",$I24="Cerrada"),IF($K24="","",IFERROR(MAX(0,$K24-$B24),"")),IFERROR(MAX(0,'Parámetros'!$B$5-$B24),"")))</f>
        <v/>
      </c>
      <c r="P24" s="19">
        <f>IF($A24="","",IF(OR($B24="",$C24="",$D24="",$E24="",$F24="",$H24="",$I24="",AND(NOT(OR($I24="Resuelta",$I24="Cerrada")),$K24&lt;&gt;"")),"Revisar datos",IF($J24="","Revisar plazo",IF(AND(OR($I24="Resuelta",$I24="Cerrada"),$K24=""),"Falta fecha de resolución",IF(AND(OR($I24="Resuelta",$I24="Cerrada"),$K24&gt;$J24),"Fuera de plazo",IF(AND(NOT(OR($I24="Resuelta",$I24="Cerrada")),'Parámetros'!$B$5&gt;$J24),"Vencida",IF(AND($G24&lt;&gt;"",$G24&gt;'Parámetros'!$B$8),"Importe alto","En plazo")))))))</f>
        <v/>
      </c>
    </row>
    <row r="25" ht="38" customHeight="1">
      <c r="A25" s="25" t="n"/>
      <c r="B25" s="49" t="n"/>
      <c r="C25" s="25" t="n"/>
      <c r="D25" s="25" t="n"/>
      <c r="E25" s="25" t="n"/>
      <c r="F25" s="27" t="n"/>
      <c r="G25" s="50" t="n"/>
      <c r="H25" s="25" t="n"/>
      <c r="I25" s="29" t="n"/>
      <c r="J25" s="53">
        <f>IF(OR($A25="",$B25="",$E25=""),"",IFERROR($B25+VLOOKUP($E25,'Parámetros'!$D$5:$E$9,2,FALSE),""))</f>
        <v/>
      </c>
      <c r="K25" s="49" t="n"/>
      <c r="L25" s="27" t="n"/>
      <c r="M25" s="50" t="n"/>
      <c r="N25" s="54">
        <f>IF(OR($A25="",$G25="",$M25=""),"",IFERROR($G25-$M25,""))</f>
        <v/>
      </c>
      <c r="O25" s="35">
        <f>IF(OR($A25="",$B25="",$I25=""),"",IF(OR($I25="Resuelta",$I25="Cerrada"),IF($K25="","",IFERROR(MAX(0,$K25-$B25),"")),IFERROR(MAX(0,'Parámetros'!$B$5-$B25),"")))</f>
        <v/>
      </c>
      <c r="P25" s="15">
        <f>IF($A25="","",IF(OR($B25="",$C25="",$D25="",$E25="",$F25="",$H25="",$I25="",AND(NOT(OR($I25="Resuelta",$I25="Cerrada")),$K25&lt;&gt;"")),"Revisar datos",IF($J25="","Revisar plazo",IF(AND(OR($I25="Resuelta",$I25="Cerrada"),$K25=""),"Falta fecha de resolución",IF(AND(OR($I25="Resuelta",$I25="Cerrada"),$K25&gt;$J25),"Fuera de plazo",IF(AND(NOT(OR($I25="Resuelta",$I25="Cerrada")),'Parámetros'!$B$5&gt;$J25),"Vencida",IF(AND($G25&lt;&gt;"",$G25&gt;'Parámetros'!$B$8),"Importe alto","En plazo")))))))</f>
        <v/>
      </c>
    </row>
    <row r="26" ht="38" customHeight="1">
      <c r="A26" s="25" t="n"/>
      <c r="B26" s="49" t="n"/>
      <c r="C26" s="25" t="n"/>
      <c r="D26" s="25" t="n"/>
      <c r="E26" s="25" t="n"/>
      <c r="F26" s="27" t="n"/>
      <c r="G26" s="50" t="n"/>
      <c r="H26" s="25" t="n"/>
      <c r="I26" s="29" t="n"/>
      <c r="J26" s="51">
        <f>IF(OR($A26="",$B26="",$E26=""),"",IFERROR($B26+VLOOKUP($E26,'Parámetros'!$D$5:$E$9,2,FALSE),""))</f>
        <v/>
      </c>
      <c r="K26" s="49" t="n"/>
      <c r="L26" s="27" t="n"/>
      <c r="M26" s="50" t="n"/>
      <c r="N26" s="52">
        <f>IF(OR($A26="",$G26="",$M26=""),"",IFERROR($G26-$M26,""))</f>
        <v/>
      </c>
      <c r="O26" s="32">
        <f>IF(OR($A26="",$B26="",$I26=""),"",IF(OR($I26="Resuelta",$I26="Cerrada"),IF($K26="","",IFERROR(MAX(0,$K26-$B26),"")),IFERROR(MAX(0,'Parámetros'!$B$5-$B26),"")))</f>
        <v/>
      </c>
      <c r="P26" s="19">
        <f>IF($A26="","",IF(OR($B26="",$C26="",$D26="",$E26="",$F26="",$H26="",$I26="",AND(NOT(OR($I26="Resuelta",$I26="Cerrada")),$K26&lt;&gt;"")),"Revisar datos",IF($J26="","Revisar plazo",IF(AND(OR($I26="Resuelta",$I26="Cerrada"),$K26=""),"Falta fecha de resolución",IF(AND(OR($I26="Resuelta",$I26="Cerrada"),$K26&gt;$J26),"Fuera de plazo",IF(AND(NOT(OR($I26="Resuelta",$I26="Cerrada")),'Parámetros'!$B$5&gt;$J26),"Vencida",IF(AND($G26&lt;&gt;"",$G26&gt;'Parámetros'!$B$8),"Importe alto","En plazo")))))))</f>
        <v/>
      </c>
    </row>
    <row r="27" ht="38" customHeight="1">
      <c r="A27" s="25" t="n"/>
      <c r="B27" s="49" t="n"/>
      <c r="C27" s="25" t="n"/>
      <c r="D27" s="25" t="n"/>
      <c r="E27" s="25" t="n"/>
      <c r="F27" s="27" t="n"/>
      <c r="G27" s="50" t="n"/>
      <c r="H27" s="25" t="n"/>
      <c r="I27" s="29" t="n"/>
      <c r="J27" s="53">
        <f>IF(OR($A27="",$B27="",$E27=""),"",IFERROR($B27+VLOOKUP($E27,'Parámetros'!$D$5:$E$9,2,FALSE),""))</f>
        <v/>
      </c>
      <c r="K27" s="49" t="n"/>
      <c r="L27" s="27" t="n"/>
      <c r="M27" s="50" t="n"/>
      <c r="N27" s="54">
        <f>IF(OR($A27="",$G27="",$M27=""),"",IFERROR($G27-$M27,""))</f>
        <v/>
      </c>
      <c r="O27" s="35">
        <f>IF(OR($A27="",$B27="",$I27=""),"",IF(OR($I27="Resuelta",$I27="Cerrada"),IF($K27="","",IFERROR(MAX(0,$K27-$B27),"")),IFERROR(MAX(0,'Parámetros'!$B$5-$B27),"")))</f>
        <v/>
      </c>
      <c r="P27" s="15">
        <f>IF($A27="","",IF(OR($B27="",$C27="",$D27="",$E27="",$F27="",$H27="",$I27="",AND(NOT(OR($I27="Resuelta",$I27="Cerrada")),$K27&lt;&gt;"")),"Revisar datos",IF($J27="","Revisar plazo",IF(AND(OR($I27="Resuelta",$I27="Cerrada"),$K27=""),"Falta fecha de resolución",IF(AND(OR($I27="Resuelta",$I27="Cerrada"),$K27&gt;$J27),"Fuera de plazo",IF(AND(NOT(OR($I27="Resuelta",$I27="Cerrada")),'Parámetros'!$B$5&gt;$J27),"Vencida",IF(AND($G27&lt;&gt;"",$G27&gt;'Parámetros'!$B$8),"Importe alto","En plazo")))))))</f>
        <v/>
      </c>
    </row>
    <row r="28" ht="38" customHeight="1">
      <c r="A28" s="25" t="n"/>
      <c r="B28" s="49" t="n"/>
      <c r="C28" s="25" t="n"/>
      <c r="D28" s="25" t="n"/>
      <c r="E28" s="25" t="n"/>
      <c r="F28" s="27" t="n"/>
      <c r="G28" s="50" t="n"/>
      <c r="H28" s="25" t="n"/>
      <c r="I28" s="29" t="n"/>
      <c r="J28" s="51">
        <f>IF(OR($A28="",$B28="",$E28=""),"",IFERROR($B28+VLOOKUP($E28,'Parámetros'!$D$5:$E$9,2,FALSE),""))</f>
        <v/>
      </c>
      <c r="K28" s="49" t="n"/>
      <c r="L28" s="27" t="n"/>
      <c r="M28" s="50" t="n"/>
      <c r="N28" s="52">
        <f>IF(OR($A28="",$G28="",$M28=""),"",IFERROR($G28-$M28,""))</f>
        <v/>
      </c>
      <c r="O28" s="32">
        <f>IF(OR($A28="",$B28="",$I28=""),"",IF(OR($I28="Resuelta",$I28="Cerrada"),IF($K28="","",IFERROR(MAX(0,$K28-$B28),"")),IFERROR(MAX(0,'Parámetros'!$B$5-$B28),"")))</f>
        <v/>
      </c>
      <c r="P28" s="19">
        <f>IF($A28="","",IF(OR($B28="",$C28="",$D28="",$E28="",$F28="",$H28="",$I28="",AND(NOT(OR($I28="Resuelta",$I28="Cerrada")),$K28&lt;&gt;"")),"Revisar datos",IF($J28="","Revisar plazo",IF(AND(OR($I28="Resuelta",$I28="Cerrada"),$K28=""),"Falta fecha de resolución",IF(AND(OR($I28="Resuelta",$I28="Cerrada"),$K28&gt;$J28),"Fuera de plazo",IF(AND(NOT(OR($I28="Resuelta",$I28="Cerrada")),'Parámetros'!$B$5&gt;$J28),"Vencida",IF(AND($G28&lt;&gt;"",$G28&gt;'Parámetros'!$B$8),"Importe alto","En plazo")))))))</f>
        <v/>
      </c>
    </row>
    <row r="29" ht="38" customHeight="1">
      <c r="A29" s="25" t="n"/>
      <c r="B29" s="49" t="n"/>
      <c r="C29" s="25" t="n"/>
      <c r="D29" s="25" t="n"/>
      <c r="E29" s="25" t="n"/>
      <c r="F29" s="27" t="n"/>
      <c r="G29" s="50" t="n"/>
      <c r="H29" s="25" t="n"/>
      <c r="I29" s="29" t="n"/>
      <c r="J29" s="53">
        <f>IF(OR($A29="",$B29="",$E29=""),"",IFERROR($B29+VLOOKUP($E29,'Parámetros'!$D$5:$E$9,2,FALSE),""))</f>
        <v/>
      </c>
      <c r="K29" s="49" t="n"/>
      <c r="L29" s="27" t="n"/>
      <c r="M29" s="50" t="n"/>
      <c r="N29" s="54">
        <f>IF(OR($A29="",$G29="",$M29=""),"",IFERROR($G29-$M29,""))</f>
        <v/>
      </c>
      <c r="O29" s="35">
        <f>IF(OR($A29="",$B29="",$I29=""),"",IF(OR($I29="Resuelta",$I29="Cerrada"),IF($K29="","",IFERROR(MAX(0,$K29-$B29),"")),IFERROR(MAX(0,'Parámetros'!$B$5-$B29),"")))</f>
        <v/>
      </c>
      <c r="P29" s="15">
        <f>IF($A29="","",IF(OR($B29="",$C29="",$D29="",$E29="",$F29="",$H29="",$I29="",AND(NOT(OR($I29="Resuelta",$I29="Cerrada")),$K29&lt;&gt;"")),"Revisar datos",IF($J29="","Revisar plazo",IF(AND(OR($I29="Resuelta",$I29="Cerrada"),$K29=""),"Falta fecha de resolución",IF(AND(OR($I29="Resuelta",$I29="Cerrada"),$K29&gt;$J29),"Fuera de plazo",IF(AND(NOT(OR($I29="Resuelta",$I29="Cerrada")),'Parámetros'!$B$5&gt;$J29),"Vencida",IF(AND($G29&lt;&gt;"",$G29&gt;'Parámetros'!$B$8),"Importe alto","En plazo")))))))</f>
        <v/>
      </c>
    </row>
    <row r="30" ht="38" customHeight="1">
      <c r="A30" s="25" t="n"/>
      <c r="B30" s="49" t="n"/>
      <c r="C30" s="25" t="n"/>
      <c r="D30" s="25" t="n"/>
      <c r="E30" s="25" t="n"/>
      <c r="F30" s="27" t="n"/>
      <c r="G30" s="50" t="n"/>
      <c r="H30" s="25" t="n"/>
      <c r="I30" s="29" t="n"/>
      <c r="J30" s="51">
        <f>IF(OR($A30="",$B30="",$E30=""),"",IFERROR($B30+VLOOKUP($E30,'Parámetros'!$D$5:$E$9,2,FALSE),""))</f>
        <v/>
      </c>
      <c r="K30" s="49" t="n"/>
      <c r="L30" s="27" t="n"/>
      <c r="M30" s="50" t="n"/>
      <c r="N30" s="52">
        <f>IF(OR($A30="",$G30="",$M30=""),"",IFERROR($G30-$M30,""))</f>
        <v/>
      </c>
      <c r="O30" s="32">
        <f>IF(OR($A30="",$B30="",$I30=""),"",IF(OR($I30="Resuelta",$I30="Cerrada"),IF($K30="","",IFERROR(MAX(0,$K30-$B30),"")),IFERROR(MAX(0,'Parámetros'!$B$5-$B30),"")))</f>
        <v/>
      </c>
      <c r="P30" s="19">
        <f>IF($A30="","",IF(OR($B30="",$C30="",$D30="",$E30="",$F30="",$H30="",$I30="",AND(NOT(OR($I30="Resuelta",$I30="Cerrada")),$K30&lt;&gt;"")),"Revisar datos",IF($J30="","Revisar plazo",IF(AND(OR($I30="Resuelta",$I30="Cerrada"),$K30=""),"Falta fecha de resolución",IF(AND(OR($I30="Resuelta",$I30="Cerrada"),$K30&gt;$J30),"Fuera de plazo",IF(AND(NOT(OR($I30="Resuelta",$I30="Cerrada")),'Parámetros'!$B$5&gt;$J30),"Vencida",IF(AND($G30&lt;&gt;"",$G30&gt;'Parámetros'!$B$8),"Importe alto","En plazo")))))))</f>
        <v/>
      </c>
    </row>
    <row r="31" ht="38" customHeight="1">
      <c r="A31" s="25" t="n"/>
      <c r="B31" s="49" t="n"/>
      <c r="C31" s="25" t="n"/>
      <c r="D31" s="25" t="n"/>
      <c r="E31" s="25" t="n"/>
      <c r="F31" s="27" t="n"/>
      <c r="G31" s="50" t="n"/>
      <c r="H31" s="25" t="n"/>
      <c r="I31" s="29" t="n"/>
      <c r="J31" s="53">
        <f>IF(OR($A31="",$B31="",$E31=""),"",IFERROR($B31+VLOOKUP($E31,'Parámetros'!$D$5:$E$9,2,FALSE),""))</f>
        <v/>
      </c>
      <c r="K31" s="49" t="n"/>
      <c r="L31" s="27" t="n"/>
      <c r="M31" s="50" t="n"/>
      <c r="N31" s="54">
        <f>IF(OR($A31="",$G31="",$M31=""),"",IFERROR($G31-$M31,""))</f>
        <v/>
      </c>
      <c r="O31" s="35">
        <f>IF(OR($A31="",$B31="",$I31=""),"",IF(OR($I31="Resuelta",$I31="Cerrada"),IF($K31="","",IFERROR(MAX(0,$K31-$B31),"")),IFERROR(MAX(0,'Parámetros'!$B$5-$B31),"")))</f>
        <v/>
      </c>
      <c r="P31" s="15">
        <f>IF($A31="","",IF(OR($B31="",$C31="",$D31="",$E31="",$F31="",$H31="",$I31="",AND(NOT(OR($I31="Resuelta",$I31="Cerrada")),$K31&lt;&gt;"")),"Revisar datos",IF($J31="","Revisar plazo",IF(AND(OR($I31="Resuelta",$I31="Cerrada"),$K31=""),"Falta fecha de resolución",IF(AND(OR($I31="Resuelta",$I31="Cerrada"),$K31&gt;$J31),"Fuera de plazo",IF(AND(NOT(OR($I31="Resuelta",$I31="Cerrada")),'Parámetros'!$B$5&gt;$J31),"Vencida",IF(AND($G31&lt;&gt;"",$G31&gt;'Parámetros'!$B$8),"Importe alto","En plazo")))))))</f>
        <v/>
      </c>
    </row>
    <row r="32" ht="38" customHeight="1">
      <c r="A32" s="25" t="n"/>
      <c r="B32" s="49" t="n"/>
      <c r="C32" s="25" t="n"/>
      <c r="D32" s="25" t="n"/>
      <c r="E32" s="25" t="n"/>
      <c r="F32" s="27" t="n"/>
      <c r="G32" s="50" t="n"/>
      <c r="H32" s="25" t="n"/>
      <c r="I32" s="29" t="n"/>
      <c r="J32" s="51">
        <f>IF(OR($A32="",$B32="",$E32=""),"",IFERROR($B32+VLOOKUP($E32,'Parámetros'!$D$5:$E$9,2,FALSE),""))</f>
        <v/>
      </c>
      <c r="K32" s="49" t="n"/>
      <c r="L32" s="27" t="n"/>
      <c r="M32" s="50" t="n"/>
      <c r="N32" s="52">
        <f>IF(OR($A32="",$G32="",$M32=""),"",IFERROR($G32-$M32,""))</f>
        <v/>
      </c>
      <c r="O32" s="32">
        <f>IF(OR($A32="",$B32="",$I32=""),"",IF(OR($I32="Resuelta",$I32="Cerrada"),IF($K32="","",IFERROR(MAX(0,$K32-$B32),"")),IFERROR(MAX(0,'Parámetros'!$B$5-$B32),"")))</f>
        <v/>
      </c>
      <c r="P32" s="19">
        <f>IF($A32="","",IF(OR($B32="",$C32="",$D32="",$E32="",$F32="",$H32="",$I32="",AND(NOT(OR($I32="Resuelta",$I32="Cerrada")),$K32&lt;&gt;"")),"Revisar datos",IF($J32="","Revisar plazo",IF(AND(OR($I32="Resuelta",$I32="Cerrada"),$K32=""),"Falta fecha de resolución",IF(AND(OR($I32="Resuelta",$I32="Cerrada"),$K32&gt;$J32),"Fuera de plazo",IF(AND(NOT(OR($I32="Resuelta",$I32="Cerrada")),'Parámetros'!$B$5&gt;$J32),"Vencida",IF(AND($G32&lt;&gt;"",$G32&gt;'Parámetros'!$B$8),"Importe alto","En plazo")))))))</f>
        <v/>
      </c>
    </row>
    <row r="33" ht="38" customHeight="1">
      <c r="A33" s="25" t="n"/>
      <c r="B33" s="49" t="n"/>
      <c r="C33" s="25" t="n"/>
      <c r="D33" s="25" t="n"/>
      <c r="E33" s="25" t="n"/>
      <c r="F33" s="27" t="n"/>
      <c r="G33" s="50" t="n"/>
      <c r="H33" s="25" t="n"/>
      <c r="I33" s="29" t="n"/>
      <c r="J33" s="53">
        <f>IF(OR($A33="",$B33="",$E33=""),"",IFERROR($B33+VLOOKUP($E33,'Parámetros'!$D$5:$E$9,2,FALSE),""))</f>
        <v/>
      </c>
      <c r="K33" s="49" t="n"/>
      <c r="L33" s="27" t="n"/>
      <c r="M33" s="50" t="n"/>
      <c r="N33" s="54">
        <f>IF(OR($A33="",$G33="",$M33=""),"",IFERROR($G33-$M33,""))</f>
        <v/>
      </c>
      <c r="O33" s="35">
        <f>IF(OR($A33="",$B33="",$I33=""),"",IF(OR($I33="Resuelta",$I33="Cerrada"),IF($K33="","",IFERROR(MAX(0,$K33-$B33),"")),IFERROR(MAX(0,'Parámetros'!$B$5-$B33),"")))</f>
        <v/>
      </c>
      <c r="P33" s="15">
        <f>IF($A33="","",IF(OR($B33="",$C33="",$D33="",$E33="",$F33="",$H33="",$I33="",AND(NOT(OR($I33="Resuelta",$I33="Cerrada")),$K33&lt;&gt;"")),"Revisar datos",IF($J33="","Revisar plazo",IF(AND(OR($I33="Resuelta",$I33="Cerrada"),$K33=""),"Falta fecha de resolución",IF(AND(OR($I33="Resuelta",$I33="Cerrada"),$K33&gt;$J33),"Fuera de plazo",IF(AND(NOT(OR($I33="Resuelta",$I33="Cerrada")),'Parámetros'!$B$5&gt;$J33),"Vencida",IF(AND($G33&lt;&gt;"",$G33&gt;'Parámetros'!$B$8),"Importe alto","En plazo")))))))</f>
        <v/>
      </c>
    </row>
    <row r="34" ht="38" customHeight="1">
      <c r="A34" s="25" t="n"/>
      <c r="B34" s="49" t="n"/>
      <c r="C34" s="25" t="n"/>
      <c r="D34" s="25" t="n"/>
      <c r="E34" s="25" t="n"/>
      <c r="F34" s="27" t="n"/>
      <c r="G34" s="50" t="n"/>
      <c r="H34" s="25" t="n"/>
      <c r="I34" s="29" t="n"/>
      <c r="J34" s="51">
        <f>IF(OR($A34="",$B34="",$E34=""),"",IFERROR($B34+VLOOKUP($E34,'Parámetros'!$D$5:$E$9,2,FALSE),""))</f>
        <v/>
      </c>
      <c r="K34" s="49" t="n"/>
      <c r="L34" s="27" t="n"/>
      <c r="M34" s="50" t="n"/>
      <c r="N34" s="52">
        <f>IF(OR($A34="",$G34="",$M34=""),"",IFERROR($G34-$M34,""))</f>
        <v/>
      </c>
      <c r="O34" s="32">
        <f>IF(OR($A34="",$B34="",$I34=""),"",IF(OR($I34="Resuelta",$I34="Cerrada"),IF($K34="","",IFERROR(MAX(0,$K34-$B34),"")),IFERROR(MAX(0,'Parámetros'!$B$5-$B34),"")))</f>
        <v/>
      </c>
      <c r="P34" s="19">
        <f>IF($A34="","",IF(OR($B34="",$C34="",$D34="",$E34="",$F34="",$H34="",$I34="",AND(NOT(OR($I34="Resuelta",$I34="Cerrada")),$K34&lt;&gt;"")),"Revisar datos",IF($J34="","Revisar plazo",IF(AND(OR($I34="Resuelta",$I34="Cerrada"),$K34=""),"Falta fecha de resolución",IF(AND(OR($I34="Resuelta",$I34="Cerrada"),$K34&gt;$J34),"Fuera de plazo",IF(AND(NOT(OR($I34="Resuelta",$I34="Cerrada")),'Parámetros'!$B$5&gt;$J34),"Vencida",IF(AND($G34&lt;&gt;"",$G34&gt;'Parámetros'!$B$8),"Importe alto","En plazo")))))))</f>
        <v/>
      </c>
    </row>
    <row r="35" ht="38" customHeight="1">
      <c r="A35" s="25" t="n"/>
      <c r="B35" s="49" t="n"/>
      <c r="C35" s="25" t="n"/>
      <c r="D35" s="25" t="n"/>
      <c r="E35" s="25" t="n"/>
      <c r="F35" s="27" t="n"/>
      <c r="G35" s="50" t="n"/>
      <c r="H35" s="25" t="n"/>
      <c r="I35" s="29" t="n"/>
      <c r="J35" s="53">
        <f>IF(OR($A35="",$B35="",$E35=""),"",IFERROR($B35+VLOOKUP($E35,'Parámetros'!$D$5:$E$9,2,FALSE),""))</f>
        <v/>
      </c>
      <c r="K35" s="49" t="n"/>
      <c r="L35" s="27" t="n"/>
      <c r="M35" s="50" t="n"/>
      <c r="N35" s="54">
        <f>IF(OR($A35="",$G35="",$M35=""),"",IFERROR($G35-$M35,""))</f>
        <v/>
      </c>
      <c r="O35" s="35">
        <f>IF(OR($A35="",$B35="",$I35=""),"",IF(OR($I35="Resuelta",$I35="Cerrada"),IF($K35="","",IFERROR(MAX(0,$K35-$B35),"")),IFERROR(MAX(0,'Parámetros'!$B$5-$B35),"")))</f>
        <v/>
      </c>
      <c r="P35" s="15">
        <f>IF($A35="","",IF(OR($B35="",$C35="",$D35="",$E35="",$F35="",$H35="",$I35="",AND(NOT(OR($I35="Resuelta",$I35="Cerrada")),$K35&lt;&gt;"")),"Revisar datos",IF($J35="","Revisar plazo",IF(AND(OR($I35="Resuelta",$I35="Cerrada"),$K35=""),"Falta fecha de resolución",IF(AND(OR($I35="Resuelta",$I35="Cerrada"),$K35&gt;$J35),"Fuera de plazo",IF(AND(NOT(OR($I35="Resuelta",$I35="Cerrada")),'Parámetros'!$B$5&gt;$J35),"Vencida",IF(AND($G35&lt;&gt;"",$G35&gt;'Parámetros'!$B$8),"Importe alto","En plazo")))))))</f>
        <v/>
      </c>
    </row>
    <row r="36" ht="38" customHeight="1">
      <c r="A36" s="25" t="n"/>
      <c r="B36" s="49" t="n"/>
      <c r="C36" s="25" t="n"/>
      <c r="D36" s="25" t="n"/>
      <c r="E36" s="25" t="n"/>
      <c r="F36" s="27" t="n"/>
      <c r="G36" s="50" t="n"/>
      <c r="H36" s="25" t="n"/>
      <c r="I36" s="29" t="n"/>
      <c r="J36" s="51">
        <f>IF(OR($A36="",$B36="",$E36=""),"",IFERROR($B36+VLOOKUP($E36,'Parámetros'!$D$5:$E$9,2,FALSE),""))</f>
        <v/>
      </c>
      <c r="K36" s="49" t="n"/>
      <c r="L36" s="27" t="n"/>
      <c r="M36" s="50" t="n"/>
      <c r="N36" s="52">
        <f>IF(OR($A36="",$G36="",$M36=""),"",IFERROR($G36-$M36,""))</f>
        <v/>
      </c>
      <c r="O36" s="32">
        <f>IF(OR($A36="",$B36="",$I36=""),"",IF(OR($I36="Resuelta",$I36="Cerrada"),IF($K36="","",IFERROR(MAX(0,$K36-$B36),"")),IFERROR(MAX(0,'Parámetros'!$B$5-$B36),"")))</f>
        <v/>
      </c>
      <c r="P36" s="19">
        <f>IF($A36="","",IF(OR($B36="",$C36="",$D36="",$E36="",$F36="",$H36="",$I36="",AND(NOT(OR($I36="Resuelta",$I36="Cerrada")),$K36&lt;&gt;"")),"Revisar datos",IF($J36="","Revisar plazo",IF(AND(OR($I36="Resuelta",$I36="Cerrada"),$K36=""),"Falta fecha de resolución",IF(AND(OR($I36="Resuelta",$I36="Cerrada"),$K36&gt;$J36),"Fuera de plazo",IF(AND(NOT(OR($I36="Resuelta",$I36="Cerrada")),'Parámetros'!$B$5&gt;$J36),"Vencida",IF(AND($G36&lt;&gt;"",$G36&gt;'Parámetros'!$B$8),"Importe alto","En plazo")))))))</f>
        <v/>
      </c>
    </row>
    <row r="37" ht="38" customHeight="1">
      <c r="A37" s="25" t="n"/>
      <c r="B37" s="49" t="n"/>
      <c r="C37" s="25" t="n"/>
      <c r="D37" s="25" t="n"/>
      <c r="E37" s="25" t="n"/>
      <c r="F37" s="27" t="n"/>
      <c r="G37" s="50" t="n"/>
      <c r="H37" s="25" t="n"/>
      <c r="I37" s="29" t="n"/>
      <c r="J37" s="53">
        <f>IF(OR($A37="",$B37="",$E37=""),"",IFERROR($B37+VLOOKUP($E37,'Parámetros'!$D$5:$E$9,2,FALSE),""))</f>
        <v/>
      </c>
      <c r="K37" s="49" t="n"/>
      <c r="L37" s="27" t="n"/>
      <c r="M37" s="50" t="n"/>
      <c r="N37" s="54">
        <f>IF(OR($A37="",$G37="",$M37=""),"",IFERROR($G37-$M37,""))</f>
        <v/>
      </c>
      <c r="O37" s="35">
        <f>IF(OR($A37="",$B37="",$I37=""),"",IF(OR($I37="Resuelta",$I37="Cerrada"),IF($K37="","",IFERROR(MAX(0,$K37-$B37),"")),IFERROR(MAX(0,'Parámetros'!$B$5-$B37),"")))</f>
        <v/>
      </c>
      <c r="P37" s="15">
        <f>IF($A37="","",IF(OR($B37="",$C37="",$D37="",$E37="",$F37="",$H37="",$I37="",AND(NOT(OR($I37="Resuelta",$I37="Cerrada")),$K37&lt;&gt;"")),"Revisar datos",IF($J37="","Revisar plazo",IF(AND(OR($I37="Resuelta",$I37="Cerrada"),$K37=""),"Falta fecha de resolución",IF(AND(OR($I37="Resuelta",$I37="Cerrada"),$K37&gt;$J37),"Fuera de plazo",IF(AND(NOT(OR($I37="Resuelta",$I37="Cerrada")),'Parámetros'!$B$5&gt;$J37),"Vencida",IF(AND($G37&lt;&gt;"",$G37&gt;'Parámetros'!$B$8),"Importe alto","En plazo")))))))</f>
        <v/>
      </c>
    </row>
    <row r="38" ht="38" customHeight="1">
      <c r="A38" s="25" t="n"/>
      <c r="B38" s="49" t="n"/>
      <c r="C38" s="25" t="n"/>
      <c r="D38" s="25" t="n"/>
      <c r="E38" s="25" t="n"/>
      <c r="F38" s="27" t="n"/>
      <c r="G38" s="50" t="n"/>
      <c r="H38" s="25" t="n"/>
      <c r="I38" s="29" t="n"/>
      <c r="J38" s="51">
        <f>IF(OR($A38="",$B38="",$E38=""),"",IFERROR($B38+VLOOKUP($E38,'Parámetros'!$D$5:$E$9,2,FALSE),""))</f>
        <v/>
      </c>
      <c r="K38" s="49" t="n"/>
      <c r="L38" s="27" t="n"/>
      <c r="M38" s="50" t="n"/>
      <c r="N38" s="52">
        <f>IF(OR($A38="",$G38="",$M38=""),"",IFERROR($G38-$M38,""))</f>
        <v/>
      </c>
      <c r="O38" s="32">
        <f>IF(OR($A38="",$B38="",$I38=""),"",IF(OR($I38="Resuelta",$I38="Cerrada"),IF($K38="","",IFERROR(MAX(0,$K38-$B38),"")),IFERROR(MAX(0,'Parámetros'!$B$5-$B38),"")))</f>
        <v/>
      </c>
      <c r="P38" s="19">
        <f>IF($A38="","",IF(OR($B38="",$C38="",$D38="",$E38="",$F38="",$H38="",$I38="",AND(NOT(OR($I38="Resuelta",$I38="Cerrada")),$K38&lt;&gt;"")),"Revisar datos",IF($J38="","Revisar plazo",IF(AND(OR($I38="Resuelta",$I38="Cerrada"),$K38=""),"Falta fecha de resolución",IF(AND(OR($I38="Resuelta",$I38="Cerrada"),$K38&gt;$J38),"Fuera de plazo",IF(AND(NOT(OR($I38="Resuelta",$I38="Cerrada")),'Parámetros'!$B$5&gt;$J38),"Vencida",IF(AND($G38&lt;&gt;"",$G38&gt;'Parámetros'!$B$8),"Importe alto","En plazo")))))))</f>
        <v/>
      </c>
    </row>
    <row r="39" ht="38" customHeight="1">
      <c r="A39" s="25" t="n"/>
      <c r="B39" s="49" t="n"/>
      <c r="C39" s="25" t="n"/>
      <c r="D39" s="25" t="n"/>
      <c r="E39" s="25" t="n"/>
      <c r="F39" s="27" t="n"/>
      <c r="G39" s="50" t="n"/>
      <c r="H39" s="25" t="n"/>
      <c r="I39" s="29" t="n"/>
      <c r="J39" s="53">
        <f>IF(OR($A39="",$B39="",$E39=""),"",IFERROR($B39+VLOOKUP($E39,'Parámetros'!$D$5:$E$9,2,FALSE),""))</f>
        <v/>
      </c>
      <c r="K39" s="49" t="n"/>
      <c r="L39" s="27" t="n"/>
      <c r="M39" s="50" t="n"/>
      <c r="N39" s="54">
        <f>IF(OR($A39="",$G39="",$M39=""),"",IFERROR($G39-$M39,""))</f>
        <v/>
      </c>
      <c r="O39" s="35">
        <f>IF(OR($A39="",$B39="",$I39=""),"",IF(OR($I39="Resuelta",$I39="Cerrada"),IF($K39="","",IFERROR(MAX(0,$K39-$B39),"")),IFERROR(MAX(0,'Parámetros'!$B$5-$B39),"")))</f>
        <v/>
      </c>
      <c r="P39" s="15">
        <f>IF($A39="","",IF(OR($B39="",$C39="",$D39="",$E39="",$F39="",$H39="",$I39="",AND(NOT(OR($I39="Resuelta",$I39="Cerrada")),$K39&lt;&gt;"")),"Revisar datos",IF($J39="","Revisar plazo",IF(AND(OR($I39="Resuelta",$I39="Cerrada"),$K39=""),"Falta fecha de resolución",IF(AND(OR($I39="Resuelta",$I39="Cerrada"),$K39&gt;$J39),"Fuera de plazo",IF(AND(NOT(OR($I39="Resuelta",$I39="Cerrada")),'Parámetros'!$B$5&gt;$J39),"Vencida",IF(AND($G39&lt;&gt;"",$G39&gt;'Parámetros'!$B$8),"Importe alto","En plazo")))))))</f>
        <v/>
      </c>
    </row>
    <row r="40" ht="38" customHeight="1">
      <c r="A40" s="25" t="n"/>
      <c r="B40" s="49" t="n"/>
      <c r="C40" s="25" t="n"/>
      <c r="D40" s="25" t="n"/>
      <c r="E40" s="25" t="n"/>
      <c r="F40" s="27" t="n"/>
      <c r="G40" s="50" t="n"/>
      <c r="H40" s="25" t="n"/>
      <c r="I40" s="29" t="n"/>
      <c r="J40" s="51">
        <f>IF(OR($A40="",$B40="",$E40=""),"",IFERROR($B40+VLOOKUP($E40,'Parámetros'!$D$5:$E$9,2,FALSE),""))</f>
        <v/>
      </c>
      <c r="K40" s="49" t="n"/>
      <c r="L40" s="27" t="n"/>
      <c r="M40" s="50" t="n"/>
      <c r="N40" s="52">
        <f>IF(OR($A40="",$G40="",$M40=""),"",IFERROR($G40-$M40,""))</f>
        <v/>
      </c>
      <c r="O40" s="32">
        <f>IF(OR($A40="",$B40="",$I40=""),"",IF(OR($I40="Resuelta",$I40="Cerrada"),IF($K40="","",IFERROR(MAX(0,$K40-$B40),"")),IFERROR(MAX(0,'Parámetros'!$B$5-$B40),"")))</f>
        <v/>
      </c>
      <c r="P40" s="19">
        <f>IF($A40="","",IF(OR($B40="",$C40="",$D40="",$E40="",$F40="",$H40="",$I40="",AND(NOT(OR($I40="Resuelta",$I40="Cerrada")),$K40&lt;&gt;"")),"Revisar datos",IF($J40="","Revisar plazo",IF(AND(OR($I40="Resuelta",$I40="Cerrada"),$K40=""),"Falta fecha de resolución",IF(AND(OR($I40="Resuelta",$I40="Cerrada"),$K40&gt;$J40),"Fuera de plazo",IF(AND(NOT(OR($I40="Resuelta",$I40="Cerrada")),'Parámetros'!$B$5&gt;$J40),"Vencida",IF(AND($G40&lt;&gt;"",$G40&gt;'Parámetros'!$B$8),"Importe alto","En plazo")))))))</f>
        <v/>
      </c>
    </row>
    <row r="41" ht="38" customHeight="1">
      <c r="A41" s="25" t="n"/>
      <c r="B41" s="49" t="n"/>
      <c r="C41" s="25" t="n"/>
      <c r="D41" s="25" t="n"/>
      <c r="E41" s="25" t="n"/>
      <c r="F41" s="27" t="n"/>
      <c r="G41" s="50" t="n"/>
      <c r="H41" s="25" t="n"/>
      <c r="I41" s="29" t="n"/>
      <c r="J41" s="53">
        <f>IF(OR($A41="",$B41="",$E41=""),"",IFERROR($B41+VLOOKUP($E41,'Parámetros'!$D$5:$E$9,2,FALSE),""))</f>
        <v/>
      </c>
      <c r="K41" s="49" t="n"/>
      <c r="L41" s="27" t="n"/>
      <c r="M41" s="50" t="n"/>
      <c r="N41" s="54">
        <f>IF(OR($A41="",$G41="",$M41=""),"",IFERROR($G41-$M41,""))</f>
        <v/>
      </c>
      <c r="O41" s="35">
        <f>IF(OR($A41="",$B41="",$I41=""),"",IF(OR($I41="Resuelta",$I41="Cerrada"),IF($K41="","",IFERROR(MAX(0,$K41-$B41),"")),IFERROR(MAX(0,'Parámetros'!$B$5-$B41),"")))</f>
        <v/>
      </c>
      <c r="P41" s="15">
        <f>IF($A41="","",IF(OR($B41="",$C41="",$D41="",$E41="",$F41="",$H41="",$I41="",AND(NOT(OR($I41="Resuelta",$I41="Cerrada")),$K41&lt;&gt;"")),"Revisar datos",IF($J41="","Revisar plazo",IF(AND(OR($I41="Resuelta",$I41="Cerrada"),$K41=""),"Falta fecha de resolución",IF(AND(OR($I41="Resuelta",$I41="Cerrada"),$K41&gt;$J41),"Fuera de plazo",IF(AND(NOT(OR($I41="Resuelta",$I41="Cerrada")),'Parámetros'!$B$5&gt;$J41),"Vencida",IF(AND($G41&lt;&gt;"",$G41&gt;'Parámetros'!$B$8),"Importe alto","En plazo")))))))</f>
        <v/>
      </c>
    </row>
    <row r="42" ht="38" customHeight="1">
      <c r="A42" s="25" t="n"/>
      <c r="B42" s="49" t="n"/>
      <c r="C42" s="25" t="n"/>
      <c r="D42" s="25" t="n"/>
      <c r="E42" s="25" t="n"/>
      <c r="F42" s="27" t="n"/>
      <c r="G42" s="50" t="n"/>
      <c r="H42" s="25" t="n"/>
      <c r="I42" s="29" t="n"/>
      <c r="J42" s="51">
        <f>IF(OR($A42="",$B42="",$E42=""),"",IFERROR($B42+VLOOKUP($E42,'Parámetros'!$D$5:$E$9,2,FALSE),""))</f>
        <v/>
      </c>
      <c r="K42" s="49" t="n"/>
      <c r="L42" s="27" t="n"/>
      <c r="M42" s="50" t="n"/>
      <c r="N42" s="52">
        <f>IF(OR($A42="",$G42="",$M42=""),"",IFERROR($G42-$M42,""))</f>
        <v/>
      </c>
      <c r="O42" s="32">
        <f>IF(OR($A42="",$B42="",$I42=""),"",IF(OR($I42="Resuelta",$I42="Cerrada"),IF($K42="","",IFERROR(MAX(0,$K42-$B42),"")),IFERROR(MAX(0,'Parámetros'!$B$5-$B42),"")))</f>
        <v/>
      </c>
      <c r="P42" s="19">
        <f>IF($A42="","",IF(OR($B42="",$C42="",$D42="",$E42="",$F42="",$H42="",$I42="",AND(NOT(OR($I42="Resuelta",$I42="Cerrada")),$K42&lt;&gt;"")),"Revisar datos",IF($J42="","Revisar plazo",IF(AND(OR($I42="Resuelta",$I42="Cerrada"),$K42=""),"Falta fecha de resolución",IF(AND(OR($I42="Resuelta",$I42="Cerrada"),$K42&gt;$J42),"Fuera de plazo",IF(AND(NOT(OR($I42="Resuelta",$I42="Cerrada")),'Parámetros'!$B$5&gt;$J42),"Vencida",IF(AND($G42&lt;&gt;"",$G42&gt;'Parámetros'!$B$8),"Importe alto","En plazo")))))))</f>
        <v/>
      </c>
    </row>
    <row r="43" ht="38" customHeight="1">
      <c r="A43" s="25" t="n"/>
      <c r="B43" s="49" t="n"/>
      <c r="C43" s="25" t="n"/>
      <c r="D43" s="25" t="n"/>
      <c r="E43" s="25" t="n"/>
      <c r="F43" s="27" t="n"/>
      <c r="G43" s="50" t="n"/>
      <c r="H43" s="25" t="n"/>
      <c r="I43" s="29" t="n"/>
      <c r="J43" s="53">
        <f>IF(OR($A43="",$B43="",$E43=""),"",IFERROR($B43+VLOOKUP($E43,'Parámetros'!$D$5:$E$9,2,FALSE),""))</f>
        <v/>
      </c>
      <c r="K43" s="49" t="n"/>
      <c r="L43" s="27" t="n"/>
      <c r="M43" s="50" t="n"/>
      <c r="N43" s="54">
        <f>IF(OR($A43="",$G43="",$M43=""),"",IFERROR($G43-$M43,""))</f>
        <v/>
      </c>
      <c r="O43" s="35">
        <f>IF(OR($A43="",$B43="",$I43=""),"",IF(OR($I43="Resuelta",$I43="Cerrada"),IF($K43="","",IFERROR(MAX(0,$K43-$B43),"")),IFERROR(MAX(0,'Parámetros'!$B$5-$B43),"")))</f>
        <v/>
      </c>
      <c r="P43" s="15">
        <f>IF($A43="","",IF(OR($B43="",$C43="",$D43="",$E43="",$F43="",$H43="",$I43="",AND(NOT(OR($I43="Resuelta",$I43="Cerrada")),$K43&lt;&gt;"")),"Revisar datos",IF($J43="","Revisar plazo",IF(AND(OR($I43="Resuelta",$I43="Cerrada"),$K43=""),"Falta fecha de resolución",IF(AND(OR($I43="Resuelta",$I43="Cerrada"),$K43&gt;$J43),"Fuera de plazo",IF(AND(NOT(OR($I43="Resuelta",$I43="Cerrada")),'Parámetros'!$B$5&gt;$J43),"Vencida",IF(AND($G43&lt;&gt;"",$G43&gt;'Parámetros'!$B$8),"Importe alto","En plazo")))))))</f>
        <v/>
      </c>
    </row>
    <row r="44" ht="38" customHeight="1">
      <c r="A44" s="25" t="n"/>
      <c r="B44" s="49" t="n"/>
      <c r="C44" s="25" t="n"/>
      <c r="D44" s="25" t="n"/>
      <c r="E44" s="25" t="n"/>
      <c r="F44" s="27" t="n"/>
      <c r="G44" s="50" t="n"/>
      <c r="H44" s="25" t="n"/>
      <c r="I44" s="29" t="n"/>
      <c r="J44" s="51">
        <f>IF(OR($A44="",$B44="",$E44=""),"",IFERROR($B44+VLOOKUP($E44,'Parámetros'!$D$5:$E$9,2,FALSE),""))</f>
        <v/>
      </c>
      <c r="K44" s="49" t="n"/>
      <c r="L44" s="27" t="n"/>
      <c r="M44" s="50" t="n"/>
      <c r="N44" s="52">
        <f>IF(OR($A44="",$G44="",$M44=""),"",IFERROR($G44-$M44,""))</f>
        <v/>
      </c>
      <c r="O44" s="32">
        <f>IF(OR($A44="",$B44="",$I44=""),"",IF(OR($I44="Resuelta",$I44="Cerrada"),IF($K44="","",IFERROR(MAX(0,$K44-$B44),"")),IFERROR(MAX(0,'Parámetros'!$B$5-$B44),"")))</f>
        <v/>
      </c>
      <c r="P44" s="19">
        <f>IF($A44="","",IF(OR($B44="",$C44="",$D44="",$E44="",$F44="",$H44="",$I44="",AND(NOT(OR($I44="Resuelta",$I44="Cerrada")),$K44&lt;&gt;"")),"Revisar datos",IF($J44="","Revisar plazo",IF(AND(OR($I44="Resuelta",$I44="Cerrada"),$K44=""),"Falta fecha de resolución",IF(AND(OR($I44="Resuelta",$I44="Cerrada"),$K44&gt;$J44),"Fuera de plazo",IF(AND(NOT(OR($I44="Resuelta",$I44="Cerrada")),'Parámetros'!$B$5&gt;$J44),"Vencida",IF(AND($G44&lt;&gt;"",$G44&gt;'Parámetros'!$B$8),"Importe alto","En plazo")))))))</f>
        <v/>
      </c>
    </row>
    <row r="45" ht="38" customHeight="1">
      <c r="A45" s="25" t="n"/>
      <c r="B45" s="49" t="n"/>
      <c r="C45" s="25" t="n"/>
      <c r="D45" s="25" t="n"/>
      <c r="E45" s="25" t="n"/>
      <c r="F45" s="27" t="n"/>
      <c r="G45" s="50" t="n"/>
      <c r="H45" s="25" t="n"/>
      <c r="I45" s="29" t="n"/>
      <c r="J45" s="53">
        <f>IF(OR($A45="",$B45="",$E45=""),"",IFERROR($B45+VLOOKUP($E45,'Parámetros'!$D$5:$E$9,2,FALSE),""))</f>
        <v/>
      </c>
      <c r="K45" s="49" t="n"/>
      <c r="L45" s="27" t="n"/>
      <c r="M45" s="50" t="n"/>
      <c r="N45" s="54">
        <f>IF(OR($A45="",$G45="",$M45=""),"",IFERROR($G45-$M45,""))</f>
        <v/>
      </c>
      <c r="O45" s="35">
        <f>IF(OR($A45="",$B45="",$I45=""),"",IF(OR($I45="Resuelta",$I45="Cerrada"),IF($K45="","",IFERROR(MAX(0,$K45-$B45),"")),IFERROR(MAX(0,'Parámetros'!$B$5-$B45),"")))</f>
        <v/>
      </c>
      <c r="P45" s="15">
        <f>IF($A45="","",IF(OR($B45="",$C45="",$D45="",$E45="",$F45="",$H45="",$I45="",AND(NOT(OR($I45="Resuelta",$I45="Cerrada")),$K45&lt;&gt;"")),"Revisar datos",IF($J45="","Revisar plazo",IF(AND(OR($I45="Resuelta",$I45="Cerrada"),$K45=""),"Falta fecha de resolución",IF(AND(OR($I45="Resuelta",$I45="Cerrada"),$K45&gt;$J45),"Fuera de plazo",IF(AND(NOT(OR($I45="Resuelta",$I45="Cerrada")),'Parámetros'!$B$5&gt;$J45),"Vencida",IF(AND($G45&lt;&gt;"",$G45&gt;'Parámetros'!$B$8),"Importe alto","En plazo")))))))</f>
        <v/>
      </c>
    </row>
    <row r="46" ht="38" customHeight="1">
      <c r="A46" s="25" t="n"/>
      <c r="B46" s="49" t="n"/>
      <c r="C46" s="25" t="n"/>
      <c r="D46" s="25" t="n"/>
      <c r="E46" s="25" t="n"/>
      <c r="F46" s="27" t="n"/>
      <c r="G46" s="50" t="n"/>
      <c r="H46" s="25" t="n"/>
      <c r="I46" s="29" t="n"/>
      <c r="J46" s="51">
        <f>IF(OR($A46="",$B46="",$E46=""),"",IFERROR($B46+VLOOKUP($E46,'Parámetros'!$D$5:$E$9,2,FALSE),""))</f>
        <v/>
      </c>
      <c r="K46" s="49" t="n"/>
      <c r="L46" s="27" t="n"/>
      <c r="M46" s="50" t="n"/>
      <c r="N46" s="52">
        <f>IF(OR($A46="",$G46="",$M46=""),"",IFERROR($G46-$M46,""))</f>
        <v/>
      </c>
      <c r="O46" s="32">
        <f>IF(OR($A46="",$B46="",$I46=""),"",IF(OR($I46="Resuelta",$I46="Cerrada"),IF($K46="","",IFERROR(MAX(0,$K46-$B46),"")),IFERROR(MAX(0,'Parámetros'!$B$5-$B46),"")))</f>
        <v/>
      </c>
      <c r="P46" s="19">
        <f>IF($A46="","",IF(OR($B46="",$C46="",$D46="",$E46="",$F46="",$H46="",$I46="",AND(NOT(OR($I46="Resuelta",$I46="Cerrada")),$K46&lt;&gt;"")),"Revisar datos",IF($J46="","Revisar plazo",IF(AND(OR($I46="Resuelta",$I46="Cerrada"),$K46=""),"Falta fecha de resolución",IF(AND(OR($I46="Resuelta",$I46="Cerrada"),$K46&gt;$J46),"Fuera de plazo",IF(AND(NOT(OR($I46="Resuelta",$I46="Cerrada")),'Parámetros'!$B$5&gt;$J46),"Vencida",IF(AND($G46&lt;&gt;"",$G46&gt;'Parámetros'!$B$8),"Importe alto","En plazo")))))))</f>
        <v/>
      </c>
    </row>
    <row r="47" ht="38" customHeight="1">
      <c r="A47" s="25" t="n"/>
      <c r="B47" s="49" t="n"/>
      <c r="C47" s="25" t="n"/>
      <c r="D47" s="25" t="n"/>
      <c r="E47" s="25" t="n"/>
      <c r="F47" s="27" t="n"/>
      <c r="G47" s="50" t="n"/>
      <c r="H47" s="25" t="n"/>
      <c r="I47" s="29" t="n"/>
      <c r="J47" s="53">
        <f>IF(OR($A47="",$B47="",$E47=""),"",IFERROR($B47+VLOOKUP($E47,'Parámetros'!$D$5:$E$9,2,FALSE),""))</f>
        <v/>
      </c>
      <c r="K47" s="49" t="n"/>
      <c r="L47" s="27" t="n"/>
      <c r="M47" s="50" t="n"/>
      <c r="N47" s="54">
        <f>IF(OR($A47="",$G47="",$M47=""),"",IFERROR($G47-$M47,""))</f>
        <v/>
      </c>
      <c r="O47" s="35">
        <f>IF(OR($A47="",$B47="",$I47=""),"",IF(OR($I47="Resuelta",$I47="Cerrada"),IF($K47="","",IFERROR(MAX(0,$K47-$B47),"")),IFERROR(MAX(0,'Parámetros'!$B$5-$B47),"")))</f>
        <v/>
      </c>
      <c r="P47" s="15">
        <f>IF($A47="","",IF(OR($B47="",$C47="",$D47="",$E47="",$F47="",$H47="",$I47="",AND(NOT(OR($I47="Resuelta",$I47="Cerrada")),$K47&lt;&gt;"")),"Revisar datos",IF($J47="","Revisar plazo",IF(AND(OR($I47="Resuelta",$I47="Cerrada"),$K47=""),"Falta fecha de resolución",IF(AND(OR($I47="Resuelta",$I47="Cerrada"),$K47&gt;$J47),"Fuera de plazo",IF(AND(NOT(OR($I47="Resuelta",$I47="Cerrada")),'Parámetros'!$B$5&gt;$J47),"Vencida",IF(AND($G47&lt;&gt;"",$G47&gt;'Parámetros'!$B$8),"Importe alto","En plazo")))))))</f>
        <v/>
      </c>
    </row>
    <row r="48" ht="38" customHeight="1">
      <c r="A48" s="25" t="n"/>
      <c r="B48" s="49" t="n"/>
      <c r="C48" s="25" t="n"/>
      <c r="D48" s="25" t="n"/>
      <c r="E48" s="25" t="n"/>
      <c r="F48" s="27" t="n"/>
      <c r="G48" s="50" t="n"/>
      <c r="H48" s="25" t="n"/>
      <c r="I48" s="29" t="n"/>
      <c r="J48" s="51">
        <f>IF(OR($A48="",$B48="",$E48=""),"",IFERROR($B48+VLOOKUP($E48,'Parámetros'!$D$5:$E$9,2,FALSE),""))</f>
        <v/>
      </c>
      <c r="K48" s="49" t="n"/>
      <c r="L48" s="27" t="n"/>
      <c r="M48" s="50" t="n"/>
      <c r="N48" s="52">
        <f>IF(OR($A48="",$G48="",$M48=""),"",IFERROR($G48-$M48,""))</f>
        <v/>
      </c>
      <c r="O48" s="32">
        <f>IF(OR($A48="",$B48="",$I48=""),"",IF(OR($I48="Resuelta",$I48="Cerrada"),IF($K48="","",IFERROR(MAX(0,$K48-$B48),"")),IFERROR(MAX(0,'Parámetros'!$B$5-$B48),"")))</f>
        <v/>
      </c>
      <c r="P48" s="19">
        <f>IF($A48="","",IF(OR($B48="",$C48="",$D48="",$E48="",$F48="",$H48="",$I48="",AND(NOT(OR($I48="Resuelta",$I48="Cerrada")),$K48&lt;&gt;"")),"Revisar datos",IF($J48="","Revisar plazo",IF(AND(OR($I48="Resuelta",$I48="Cerrada"),$K48=""),"Falta fecha de resolución",IF(AND(OR($I48="Resuelta",$I48="Cerrada"),$K48&gt;$J48),"Fuera de plazo",IF(AND(NOT(OR($I48="Resuelta",$I48="Cerrada")),'Parámetros'!$B$5&gt;$J48),"Vencida",IF(AND($G48&lt;&gt;"",$G48&gt;'Parámetros'!$B$8),"Importe alto","En plazo")))))))</f>
        <v/>
      </c>
    </row>
    <row r="49" ht="38" customHeight="1">
      <c r="A49" s="25" t="n"/>
      <c r="B49" s="49" t="n"/>
      <c r="C49" s="25" t="n"/>
      <c r="D49" s="25" t="n"/>
      <c r="E49" s="25" t="n"/>
      <c r="F49" s="27" t="n"/>
      <c r="G49" s="50" t="n"/>
      <c r="H49" s="25" t="n"/>
      <c r="I49" s="29" t="n"/>
      <c r="J49" s="53">
        <f>IF(OR($A49="",$B49="",$E49=""),"",IFERROR($B49+VLOOKUP($E49,'Parámetros'!$D$5:$E$9,2,FALSE),""))</f>
        <v/>
      </c>
      <c r="K49" s="49" t="n"/>
      <c r="L49" s="27" t="n"/>
      <c r="M49" s="50" t="n"/>
      <c r="N49" s="54">
        <f>IF(OR($A49="",$G49="",$M49=""),"",IFERROR($G49-$M49,""))</f>
        <v/>
      </c>
      <c r="O49" s="35">
        <f>IF(OR($A49="",$B49="",$I49=""),"",IF(OR($I49="Resuelta",$I49="Cerrada"),IF($K49="","",IFERROR(MAX(0,$K49-$B49),"")),IFERROR(MAX(0,'Parámetros'!$B$5-$B49),"")))</f>
        <v/>
      </c>
      <c r="P49" s="15">
        <f>IF($A49="","",IF(OR($B49="",$C49="",$D49="",$E49="",$F49="",$H49="",$I49="",AND(NOT(OR($I49="Resuelta",$I49="Cerrada")),$K49&lt;&gt;"")),"Revisar datos",IF($J49="","Revisar plazo",IF(AND(OR($I49="Resuelta",$I49="Cerrada"),$K49=""),"Falta fecha de resolución",IF(AND(OR($I49="Resuelta",$I49="Cerrada"),$K49&gt;$J49),"Fuera de plazo",IF(AND(NOT(OR($I49="Resuelta",$I49="Cerrada")),'Parámetros'!$B$5&gt;$J49),"Vencida",IF(AND($G49&lt;&gt;"",$G49&gt;'Parámetros'!$B$8),"Importe alto","En plazo")))))))</f>
        <v/>
      </c>
    </row>
    <row r="50" ht="38" customHeight="1">
      <c r="A50" s="25" t="n"/>
      <c r="B50" s="49" t="n"/>
      <c r="C50" s="25" t="n"/>
      <c r="D50" s="25" t="n"/>
      <c r="E50" s="25" t="n"/>
      <c r="F50" s="27" t="n"/>
      <c r="G50" s="50" t="n"/>
      <c r="H50" s="25" t="n"/>
      <c r="I50" s="29" t="n"/>
      <c r="J50" s="51">
        <f>IF(OR($A50="",$B50="",$E50=""),"",IFERROR($B50+VLOOKUP($E50,'Parámetros'!$D$5:$E$9,2,FALSE),""))</f>
        <v/>
      </c>
      <c r="K50" s="49" t="n"/>
      <c r="L50" s="27" t="n"/>
      <c r="M50" s="50" t="n"/>
      <c r="N50" s="52">
        <f>IF(OR($A50="",$G50="",$M50=""),"",IFERROR($G50-$M50,""))</f>
        <v/>
      </c>
      <c r="O50" s="32">
        <f>IF(OR($A50="",$B50="",$I50=""),"",IF(OR($I50="Resuelta",$I50="Cerrada"),IF($K50="","",IFERROR(MAX(0,$K50-$B50),"")),IFERROR(MAX(0,'Parámetros'!$B$5-$B50),"")))</f>
        <v/>
      </c>
      <c r="P50" s="19">
        <f>IF($A50="","",IF(OR($B50="",$C50="",$D50="",$E50="",$F50="",$H50="",$I50="",AND(NOT(OR($I50="Resuelta",$I50="Cerrada")),$K50&lt;&gt;"")),"Revisar datos",IF($J50="","Revisar plazo",IF(AND(OR($I50="Resuelta",$I50="Cerrada"),$K50=""),"Falta fecha de resolución",IF(AND(OR($I50="Resuelta",$I50="Cerrada"),$K50&gt;$J50),"Fuera de plazo",IF(AND(NOT(OR($I50="Resuelta",$I50="Cerrada")),'Parámetros'!$B$5&gt;$J50),"Vencida",IF(AND($G50&lt;&gt;"",$G50&gt;'Parámetros'!$B$8),"Importe alto","En plazo")))))))</f>
        <v/>
      </c>
    </row>
    <row r="51" ht="38" customHeight="1">
      <c r="A51" s="25" t="n"/>
      <c r="B51" s="49" t="n"/>
      <c r="C51" s="25" t="n"/>
      <c r="D51" s="25" t="n"/>
      <c r="E51" s="25" t="n"/>
      <c r="F51" s="27" t="n"/>
      <c r="G51" s="50" t="n"/>
      <c r="H51" s="25" t="n"/>
      <c r="I51" s="29" t="n"/>
      <c r="J51" s="53">
        <f>IF(OR($A51="",$B51="",$E51=""),"",IFERROR($B51+VLOOKUP($E51,'Parámetros'!$D$5:$E$9,2,FALSE),""))</f>
        <v/>
      </c>
      <c r="K51" s="49" t="n"/>
      <c r="L51" s="27" t="n"/>
      <c r="M51" s="50" t="n"/>
      <c r="N51" s="54">
        <f>IF(OR($A51="",$G51="",$M51=""),"",IFERROR($G51-$M51,""))</f>
        <v/>
      </c>
      <c r="O51" s="35">
        <f>IF(OR($A51="",$B51="",$I51=""),"",IF(OR($I51="Resuelta",$I51="Cerrada"),IF($K51="","",IFERROR(MAX(0,$K51-$B51),"")),IFERROR(MAX(0,'Parámetros'!$B$5-$B51),"")))</f>
        <v/>
      </c>
      <c r="P51" s="15">
        <f>IF($A51="","",IF(OR($B51="",$C51="",$D51="",$E51="",$F51="",$H51="",$I51="",AND(NOT(OR($I51="Resuelta",$I51="Cerrada")),$K51&lt;&gt;"")),"Revisar datos",IF($J51="","Revisar plazo",IF(AND(OR($I51="Resuelta",$I51="Cerrada"),$K51=""),"Falta fecha de resolución",IF(AND(OR($I51="Resuelta",$I51="Cerrada"),$K51&gt;$J51),"Fuera de plazo",IF(AND(NOT(OR($I51="Resuelta",$I51="Cerrada")),'Parámetros'!$B$5&gt;$J51),"Vencida",IF(AND($G51&lt;&gt;"",$G51&gt;'Parámetros'!$B$8),"Importe alto","En plazo")))))))</f>
        <v/>
      </c>
    </row>
    <row r="52" ht="38" customHeight="1">
      <c r="A52" s="25" t="n"/>
      <c r="B52" s="49" t="n"/>
      <c r="C52" s="25" t="n"/>
      <c r="D52" s="25" t="n"/>
      <c r="E52" s="25" t="n"/>
      <c r="F52" s="27" t="n"/>
      <c r="G52" s="50" t="n"/>
      <c r="H52" s="25" t="n"/>
      <c r="I52" s="29" t="n"/>
      <c r="J52" s="51">
        <f>IF(OR($A52="",$B52="",$E52=""),"",IFERROR($B52+VLOOKUP($E52,'Parámetros'!$D$5:$E$9,2,FALSE),""))</f>
        <v/>
      </c>
      <c r="K52" s="49" t="n"/>
      <c r="L52" s="27" t="n"/>
      <c r="M52" s="50" t="n"/>
      <c r="N52" s="52">
        <f>IF(OR($A52="",$G52="",$M52=""),"",IFERROR($G52-$M52,""))</f>
        <v/>
      </c>
      <c r="O52" s="32">
        <f>IF(OR($A52="",$B52="",$I52=""),"",IF(OR($I52="Resuelta",$I52="Cerrada"),IF($K52="","",IFERROR(MAX(0,$K52-$B52),"")),IFERROR(MAX(0,'Parámetros'!$B$5-$B52),"")))</f>
        <v/>
      </c>
      <c r="P52" s="19">
        <f>IF($A52="","",IF(OR($B52="",$C52="",$D52="",$E52="",$F52="",$H52="",$I52="",AND(NOT(OR($I52="Resuelta",$I52="Cerrada")),$K52&lt;&gt;"")),"Revisar datos",IF($J52="","Revisar plazo",IF(AND(OR($I52="Resuelta",$I52="Cerrada"),$K52=""),"Falta fecha de resolución",IF(AND(OR($I52="Resuelta",$I52="Cerrada"),$K52&gt;$J52),"Fuera de plazo",IF(AND(NOT(OR($I52="Resuelta",$I52="Cerrada")),'Parámetros'!$B$5&gt;$J52),"Vencida",IF(AND($G52&lt;&gt;"",$G52&gt;'Parámetros'!$B$8),"Importe alto","En plazo")))))))</f>
        <v/>
      </c>
    </row>
    <row r="53" ht="38" customHeight="1">
      <c r="A53" s="25" t="n"/>
      <c r="B53" s="49" t="n"/>
      <c r="C53" s="25" t="n"/>
      <c r="D53" s="25" t="n"/>
      <c r="E53" s="25" t="n"/>
      <c r="F53" s="27" t="n"/>
      <c r="G53" s="50" t="n"/>
      <c r="H53" s="25" t="n"/>
      <c r="I53" s="29" t="n"/>
      <c r="J53" s="53">
        <f>IF(OR($A53="",$B53="",$E53=""),"",IFERROR($B53+VLOOKUP($E53,'Parámetros'!$D$5:$E$9,2,FALSE),""))</f>
        <v/>
      </c>
      <c r="K53" s="49" t="n"/>
      <c r="L53" s="27" t="n"/>
      <c r="M53" s="50" t="n"/>
      <c r="N53" s="54">
        <f>IF(OR($A53="",$G53="",$M53=""),"",IFERROR($G53-$M53,""))</f>
        <v/>
      </c>
      <c r="O53" s="35">
        <f>IF(OR($A53="",$B53="",$I53=""),"",IF(OR($I53="Resuelta",$I53="Cerrada"),IF($K53="","",IFERROR(MAX(0,$K53-$B53),"")),IFERROR(MAX(0,'Parámetros'!$B$5-$B53),"")))</f>
        <v/>
      </c>
      <c r="P53" s="15">
        <f>IF($A53="","",IF(OR($B53="",$C53="",$D53="",$E53="",$F53="",$H53="",$I53="",AND(NOT(OR($I53="Resuelta",$I53="Cerrada")),$K53&lt;&gt;"")),"Revisar datos",IF($J53="","Revisar plazo",IF(AND(OR($I53="Resuelta",$I53="Cerrada"),$K53=""),"Falta fecha de resolución",IF(AND(OR($I53="Resuelta",$I53="Cerrada"),$K53&gt;$J53),"Fuera de plazo",IF(AND(NOT(OR($I53="Resuelta",$I53="Cerrada")),'Parámetros'!$B$5&gt;$J53),"Vencida",IF(AND($G53&lt;&gt;"",$G53&gt;'Parámetros'!$B$8),"Importe alto","En plazo")))))))</f>
        <v/>
      </c>
    </row>
    <row r="54" ht="38" customHeight="1">
      <c r="A54" s="25" t="n"/>
      <c r="B54" s="49" t="n"/>
      <c r="C54" s="25" t="n"/>
      <c r="D54" s="25" t="n"/>
      <c r="E54" s="25" t="n"/>
      <c r="F54" s="27" t="n"/>
      <c r="G54" s="50" t="n"/>
      <c r="H54" s="25" t="n"/>
      <c r="I54" s="29" t="n"/>
      <c r="J54" s="51">
        <f>IF(OR($A54="",$B54="",$E54=""),"",IFERROR($B54+VLOOKUP($E54,'Parámetros'!$D$5:$E$9,2,FALSE),""))</f>
        <v/>
      </c>
      <c r="K54" s="49" t="n"/>
      <c r="L54" s="27" t="n"/>
      <c r="M54" s="50" t="n"/>
      <c r="N54" s="52">
        <f>IF(OR($A54="",$G54="",$M54=""),"",IFERROR($G54-$M54,""))</f>
        <v/>
      </c>
      <c r="O54" s="32">
        <f>IF(OR($A54="",$B54="",$I54=""),"",IF(OR($I54="Resuelta",$I54="Cerrada"),IF($K54="","",IFERROR(MAX(0,$K54-$B54),"")),IFERROR(MAX(0,'Parámetros'!$B$5-$B54),"")))</f>
        <v/>
      </c>
      <c r="P54" s="19">
        <f>IF($A54="","",IF(OR($B54="",$C54="",$D54="",$E54="",$F54="",$H54="",$I54="",AND(NOT(OR($I54="Resuelta",$I54="Cerrada")),$K54&lt;&gt;"")),"Revisar datos",IF($J54="","Revisar plazo",IF(AND(OR($I54="Resuelta",$I54="Cerrada"),$K54=""),"Falta fecha de resolución",IF(AND(OR($I54="Resuelta",$I54="Cerrada"),$K54&gt;$J54),"Fuera de plazo",IF(AND(NOT(OR($I54="Resuelta",$I54="Cerrada")),'Parámetros'!$B$5&gt;$J54),"Vencida",IF(AND($G54&lt;&gt;"",$G54&gt;'Parámetros'!$B$8),"Importe alto","En plazo")))))))</f>
        <v/>
      </c>
    </row>
    <row r="55" ht="38" customHeight="1">
      <c r="A55" s="25" t="n"/>
      <c r="B55" s="49" t="n"/>
      <c r="C55" s="25" t="n"/>
      <c r="D55" s="25" t="n"/>
      <c r="E55" s="25" t="n"/>
      <c r="F55" s="27" t="n"/>
      <c r="G55" s="50" t="n"/>
      <c r="H55" s="25" t="n"/>
      <c r="I55" s="29" t="n"/>
      <c r="J55" s="53">
        <f>IF(OR($A55="",$B55="",$E55=""),"",IFERROR($B55+VLOOKUP($E55,'Parámetros'!$D$5:$E$9,2,FALSE),""))</f>
        <v/>
      </c>
      <c r="K55" s="49" t="n"/>
      <c r="L55" s="27" t="n"/>
      <c r="M55" s="50" t="n"/>
      <c r="N55" s="54">
        <f>IF(OR($A55="",$G55="",$M55=""),"",IFERROR($G55-$M55,""))</f>
        <v/>
      </c>
      <c r="O55" s="35">
        <f>IF(OR($A55="",$B55="",$I55=""),"",IF(OR($I55="Resuelta",$I55="Cerrada"),IF($K55="","",IFERROR(MAX(0,$K55-$B55),"")),IFERROR(MAX(0,'Parámetros'!$B$5-$B55),"")))</f>
        <v/>
      </c>
      <c r="P55" s="15">
        <f>IF($A55="","",IF(OR($B55="",$C55="",$D55="",$E55="",$F55="",$H55="",$I55="",AND(NOT(OR($I55="Resuelta",$I55="Cerrada")),$K55&lt;&gt;"")),"Revisar datos",IF($J55="","Revisar plazo",IF(AND(OR($I55="Resuelta",$I55="Cerrada"),$K55=""),"Falta fecha de resolución",IF(AND(OR($I55="Resuelta",$I55="Cerrada"),$K55&gt;$J55),"Fuera de plazo",IF(AND(NOT(OR($I55="Resuelta",$I55="Cerrada")),'Parámetros'!$B$5&gt;$J55),"Vencida",IF(AND($G55&lt;&gt;"",$G55&gt;'Parámetros'!$B$8),"Importe alto","En plazo")))))))</f>
        <v/>
      </c>
    </row>
    <row r="56" ht="38" customHeight="1">
      <c r="A56" s="25" t="n"/>
      <c r="B56" s="49" t="n"/>
      <c r="C56" s="25" t="n"/>
      <c r="D56" s="25" t="n"/>
      <c r="E56" s="25" t="n"/>
      <c r="F56" s="27" t="n"/>
      <c r="G56" s="50" t="n"/>
      <c r="H56" s="25" t="n"/>
      <c r="I56" s="29" t="n"/>
      <c r="J56" s="51">
        <f>IF(OR($A56="",$B56="",$E56=""),"",IFERROR($B56+VLOOKUP($E56,'Parámetros'!$D$5:$E$9,2,FALSE),""))</f>
        <v/>
      </c>
      <c r="K56" s="49" t="n"/>
      <c r="L56" s="27" t="n"/>
      <c r="M56" s="50" t="n"/>
      <c r="N56" s="52">
        <f>IF(OR($A56="",$G56="",$M56=""),"",IFERROR($G56-$M56,""))</f>
        <v/>
      </c>
      <c r="O56" s="32">
        <f>IF(OR($A56="",$B56="",$I56=""),"",IF(OR($I56="Resuelta",$I56="Cerrada"),IF($K56="","",IFERROR(MAX(0,$K56-$B56),"")),IFERROR(MAX(0,'Parámetros'!$B$5-$B56),"")))</f>
        <v/>
      </c>
      <c r="P56" s="19">
        <f>IF($A56="","",IF(OR($B56="",$C56="",$D56="",$E56="",$F56="",$H56="",$I56="",AND(NOT(OR($I56="Resuelta",$I56="Cerrada")),$K56&lt;&gt;"")),"Revisar datos",IF($J56="","Revisar plazo",IF(AND(OR($I56="Resuelta",$I56="Cerrada"),$K56=""),"Falta fecha de resolución",IF(AND(OR($I56="Resuelta",$I56="Cerrada"),$K56&gt;$J56),"Fuera de plazo",IF(AND(NOT(OR($I56="Resuelta",$I56="Cerrada")),'Parámetros'!$B$5&gt;$J56),"Vencida",IF(AND($G56&lt;&gt;"",$G56&gt;'Parámetros'!$B$8),"Importe alto","En plazo")))))))</f>
        <v/>
      </c>
    </row>
    <row r="57" ht="38" customHeight="1">
      <c r="A57" s="25" t="n"/>
      <c r="B57" s="49" t="n"/>
      <c r="C57" s="25" t="n"/>
      <c r="D57" s="25" t="n"/>
      <c r="E57" s="25" t="n"/>
      <c r="F57" s="27" t="n"/>
      <c r="G57" s="50" t="n"/>
      <c r="H57" s="25" t="n"/>
      <c r="I57" s="29" t="n"/>
      <c r="J57" s="53">
        <f>IF(OR($A57="",$B57="",$E57=""),"",IFERROR($B57+VLOOKUP($E57,'Parámetros'!$D$5:$E$9,2,FALSE),""))</f>
        <v/>
      </c>
      <c r="K57" s="49" t="n"/>
      <c r="L57" s="27" t="n"/>
      <c r="M57" s="50" t="n"/>
      <c r="N57" s="54">
        <f>IF(OR($A57="",$G57="",$M57=""),"",IFERROR($G57-$M57,""))</f>
        <v/>
      </c>
      <c r="O57" s="35">
        <f>IF(OR($A57="",$B57="",$I57=""),"",IF(OR($I57="Resuelta",$I57="Cerrada"),IF($K57="","",IFERROR(MAX(0,$K57-$B57),"")),IFERROR(MAX(0,'Parámetros'!$B$5-$B57),"")))</f>
        <v/>
      </c>
      <c r="P57" s="15">
        <f>IF($A57="","",IF(OR($B57="",$C57="",$D57="",$E57="",$F57="",$H57="",$I57="",AND(NOT(OR($I57="Resuelta",$I57="Cerrada")),$K57&lt;&gt;"")),"Revisar datos",IF($J57="","Revisar plazo",IF(AND(OR($I57="Resuelta",$I57="Cerrada"),$K57=""),"Falta fecha de resolución",IF(AND(OR($I57="Resuelta",$I57="Cerrada"),$K57&gt;$J57),"Fuera de plazo",IF(AND(NOT(OR($I57="Resuelta",$I57="Cerrada")),'Parámetros'!$B$5&gt;$J57),"Vencida",IF(AND($G57&lt;&gt;"",$G57&gt;'Parámetros'!$B$8),"Importe alto","En plazo")))))))</f>
        <v/>
      </c>
    </row>
    <row r="58" ht="38" customHeight="1">
      <c r="A58" s="25" t="n"/>
      <c r="B58" s="49" t="n"/>
      <c r="C58" s="25" t="n"/>
      <c r="D58" s="25" t="n"/>
      <c r="E58" s="25" t="n"/>
      <c r="F58" s="27" t="n"/>
      <c r="G58" s="50" t="n"/>
      <c r="H58" s="25" t="n"/>
      <c r="I58" s="29" t="n"/>
      <c r="J58" s="51">
        <f>IF(OR($A58="",$B58="",$E58=""),"",IFERROR($B58+VLOOKUP($E58,'Parámetros'!$D$5:$E$9,2,FALSE),""))</f>
        <v/>
      </c>
      <c r="K58" s="49" t="n"/>
      <c r="L58" s="27" t="n"/>
      <c r="M58" s="50" t="n"/>
      <c r="N58" s="52">
        <f>IF(OR($A58="",$G58="",$M58=""),"",IFERROR($G58-$M58,""))</f>
        <v/>
      </c>
      <c r="O58" s="32">
        <f>IF(OR($A58="",$B58="",$I58=""),"",IF(OR($I58="Resuelta",$I58="Cerrada"),IF($K58="","",IFERROR(MAX(0,$K58-$B58),"")),IFERROR(MAX(0,'Parámetros'!$B$5-$B58),"")))</f>
        <v/>
      </c>
      <c r="P58" s="19">
        <f>IF($A58="","",IF(OR($B58="",$C58="",$D58="",$E58="",$F58="",$H58="",$I58="",AND(NOT(OR($I58="Resuelta",$I58="Cerrada")),$K58&lt;&gt;"")),"Revisar datos",IF($J58="","Revisar plazo",IF(AND(OR($I58="Resuelta",$I58="Cerrada"),$K58=""),"Falta fecha de resolución",IF(AND(OR($I58="Resuelta",$I58="Cerrada"),$K58&gt;$J58),"Fuera de plazo",IF(AND(NOT(OR($I58="Resuelta",$I58="Cerrada")),'Parámetros'!$B$5&gt;$J58),"Vencida",IF(AND($G58&lt;&gt;"",$G58&gt;'Parámetros'!$B$8),"Importe alto","En plazo")))))))</f>
        <v/>
      </c>
    </row>
    <row r="59" ht="38" customHeight="1">
      <c r="A59" s="25" t="n"/>
      <c r="B59" s="49" t="n"/>
      <c r="C59" s="25" t="n"/>
      <c r="D59" s="25" t="n"/>
      <c r="E59" s="25" t="n"/>
      <c r="F59" s="27" t="n"/>
      <c r="G59" s="50" t="n"/>
      <c r="H59" s="25" t="n"/>
      <c r="I59" s="29" t="n"/>
      <c r="J59" s="53">
        <f>IF(OR($A59="",$B59="",$E59=""),"",IFERROR($B59+VLOOKUP($E59,'Parámetros'!$D$5:$E$9,2,FALSE),""))</f>
        <v/>
      </c>
      <c r="K59" s="49" t="n"/>
      <c r="L59" s="27" t="n"/>
      <c r="M59" s="50" t="n"/>
      <c r="N59" s="54">
        <f>IF(OR($A59="",$G59="",$M59=""),"",IFERROR($G59-$M59,""))</f>
        <v/>
      </c>
      <c r="O59" s="35">
        <f>IF(OR($A59="",$B59="",$I59=""),"",IF(OR($I59="Resuelta",$I59="Cerrada"),IF($K59="","",IFERROR(MAX(0,$K59-$B59),"")),IFERROR(MAX(0,'Parámetros'!$B$5-$B59),"")))</f>
        <v/>
      </c>
      <c r="P59" s="15">
        <f>IF($A59="","",IF(OR($B59="",$C59="",$D59="",$E59="",$F59="",$H59="",$I59="",AND(NOT(OR($I59="Resuelta",$I59="Cerrada")),$K59&lt;&gt;"")),"Revisar datos",IF($J59="","Revisar plazo",IF(AND(OR($I59="Resuelta",$I59="Cerrada"),$K59=""),"Falta fecha de resolución",IF(AND(OR($I59="Resuelta",$I59="Cerrada"),$K59&gt;$J59),"Fuera de plazo",IF(AND(NOT(OR($I59="Resuelta",$I59="Cerrada")),'Parámetros'!$B$5&gt;$J59),"Vencida",IF(AND($G59&lt;&gt;"",$G59&gt;'Parámetros'!$B$8),"Importe alto","En plazo")))))))</f>
        <v/>
      </c>
    </row>
    <row r="60" ht="38" customHeight="1">
      <c r="A60" s="25" t="n"/>
      <c r="B60" s="49" t="n"/>
      <c r="C60" s="25" t="n"/>
      <c r="D60" s="25" t="n"/>
      <c r="E60" s="25" t="n"/>
      <c r="F60" s="27" t="n"/>
      <c r="G60" s="50" t="n"/>
      <c r="H60" s="25" t="n"/>
      <c r="I60" s="29" t="n"/>
      <c r="J60" s="51">
        <f>IF(OR($A60="",$B60="",$E60=""),"",IFERROR($B60+VLOOKUP($E60,'Parámetros'!$D$5:$E$9,2,FALSE),""))</f>
        <v/>
      </c>
      <c r="K60" s="49" t="n"/>
      <c r="L60" s="27" t="n"/>
      <c r="M60" s="50" t="n"/>
      <c r="N60" s="52">
        <f>IF(OR($A60="",$G60="",$M60=""),"",IFERROR($G60-$M60,""))</f>
        <v/>
      </c>
      <c r="O60" s="32">
        <f>IF(OR($A60="",$B60="",$I60=""),"",IF(OR($I60="Resuelta",$I60="Cerrada"),IF($K60="","",IFERROR(MAX(0,$K60-$B60),"")),IFERROR(MAX(0,'Parámetros'!$B$5-$B60),"")))</f>
        <v/>
      </c>
      <c r="P60" s="19">
        <f>IF($A60="","",IF(OR($B60="",$C60="",$D60="",$E60="",$F60="",$H60="",$I60="",AND(NOT(OR($I60="Resuelta",$I60="Cerrada")),$K60&lt;&gt;"")),"Revisar datos",IF($J60="","Revisar plazo",IF(AND(OR($I60="Resuelta",$I60="Cerrada"),$K60=""),"Falta fecha de resolución",IF(AND(OR($I60="Resuelta",$I60="Cerrada"),$K60&gt;$J60),"Fuera de plazo",IF(AND(NOT(OR($I60="Resuelta",$I60="Cerrada")),'Parámetros'!$B$5&gt;$J60),"Vencida",IF(AND($G60&lt;&gt;"",$G60&gt;'Parámetros'!$B$8),"Importe alto","En plazo")))))))</f>
        <v/>
      </c>
    </row>
    <row r="61" ht="38" customHeight="1">
      <c r="A61" s="25" t="n"/>
      <c r="B61" s="49" t="n"/>
      <c r="C61" s="25" t="n"/>
      <c r="D61" s="25" t="n"/>
      <c r="E61" s="25" t="n"/>
      <c r="F61" s="27" t="n"/>
      <c r="G61" s="50" t="n"/>
      <c r="H61" s="25" t="n"/>
      <c r="I61" s="29" t="n"/>
      <c r="J61" s="53">
        <f>IF(OR($A61="",$B61="",$E61=""),"",IFERROR($B61+VLOOKUP($E61,'Parámetros'!$D$5:$E$9,2,FALSE),""))</f>
        <v/>
      </c>
      <c r="K61" s="49" t="n"/>
      <c r="L61" s="27" t="n"/>
      <c r="M61" s="50" t="n"/>
      <c r="N61" s="54">
        <f>IF(OR($A61="",$G61="",$M61=""),"",IFERROR($G61-$M61,""))</f>
        <v/>
      </c>
      <c r="O61" s="35">
        <f>IF(OR($A61="",$B61="",$I61=""),"",IF(OR($I61="Resuelta",$I61="Cerrada"),IF($K61="","",IFERROR(MAX(0,$K61-$B61),"")),IFERROR(MAX(0,'Parámetros'!$B$5-$B61),"")))</f>
        <v/>
      </c>
      <c r="P61" s="15">
        <f>IF($A61="","",IF(OR($B61="",$C61="",$D61="",$E61="",$F61="",$H61="",$I61="",AND(NOT(OR($I61="Resuelta",$I61="Cerrada")),$K61&lt;&gt;"")),"Revisar datos",IF($J61="","Revisar plazo",IF(AND(OR($I61="Resuelta",$I61="Cerrada"),$K61=""),"Falta fecha de resolución",IF(AND(OR($I61="Resuelta",$I61="Cerrada"),$K61&gt;$J61),"Fuera de plazo",IF(AND(NOT(OR($I61="Resuelta",$I61="Cerrada")),'Parámetros'!$B$5&gt;$J61),"Vencida",IF(AND($G61&lt;&gt;"",$G61&gt;'Parámetros'!$B$8),"Importe alto","En plazo")))))))</f>
        <v/>
      </c>
    </row>
    <row r="62" ht="38" customHeight="1">
      <c r="A62" s="25" t="n"/>
      <c r="B62" s="49" t="n"/>
      <c r="C62" s="25" t="n"/>
      <c r="D62" s="25" t="n"/>
      <c r="E62" s="25" t="n"/>
      <c r="F62" s="27" t="n"/>
      <c r="G62" s="50" t="n"/>
      <c r="H62" s="25" t="n"/>
      <c r="I62" s="29" t="n"/>
      <c r="J62" s="51">
        <f>IF(OR($A62="",$B62="",$E62=""),"",IFERROR($B62+VLOOKUP($E62,'Parámetros'!$D$5:$E$9,2,FALSE),""))</f>
        <v/>
      </c>
      <c r="K62" s="49" t="n"/>
      <c r="L62" s="27" t="n"/>
      <c r="M62" s="50" t="n"/>
      <c r="N62" s="52">
        <f>IF(OR($A62="",$G62="",$M62=""),"",IFERROR($G62-$M62,""))</f>
        <v/>
      </c>
      <c r="O62" s="32">
        <f>IF(OR($A62="",$B62="",$I62=""),"",IF(OR($I62="Resuelta",$I62="Cerrada"),IF($K62="","",IFERROR(MAX(0,$K62-$B62),"")),IFERROR(MAX(0,'Parámetros'!$B$5-$B62),"")))</f>
        <v/>
      </c>
      <c r="P62" s="19">
        <f>IF($A62="","",IF(OR($B62="",$C62="",$D62="",$E62="",$F62="",$H62="",$I62="",AND(NOT(OR($I62="Resuelta",$I62="Cerrada")),$K62&lt;&gt;"")),"Revisar datos",IF($J62="","Revisar plazo",IF(AND(OR($I62="Resuelta",$I62="Cerrada"),$K62=""),"Falta fecha de resolución",IF(AND(OR($I62="Resuelta",$I62="Cerrada"),$K62&gt;$J62),"Fuera de plazo",IF(AND(NOT(OR($I62="Resuelta",$I62="Cerrada")),'Parámetros'!$B$5&gt;$J62),"Vencida",IF(AND($G62&lt;&gt;"",$G62&gt;'Parámetros'!$B$8),"Importe alto","En plazo")))))))</f>
        <v/>
      </c>
    </row>
    <row r="63" ht="38" customHeight="1">
      <c r="A63" s="25" t="n"/>
      <c r="B63" s="49" t="n"/>
      <c r="C63" s="25" t="n"/>
      <c r="D63" s="25" t="n"/>
      <c r="E63" s="25" t="n"/>
      <c r="F63" s="27" t="n"/>
      <c r="G63" s="50" t="n"/>
      <c r="H63" s="25" t="n"/>
      <c r="I63" s="29" t="n"/>
      <c r="J63" s="53">
        <f>IF(OR($A63="",$B63="",$E63=""),"",IFERROR($B63+VLOOKUP($E63,'Parámetros'!$D$5:$E$9,2,FALSE),""))</f>
        <v/>
      </c>
      <c r="K63" s="49" t="n"/>
      <c r="L63" s="27" t="n"/>
      <c r="M63" s="50" t="n"/>
      <c r="N63" s="54">
        <f>IF(OR($A63="",$G63="",$M63=""),"",IFERROR($G63-$M63,""))</f>
        <v/>
      </c>
      <c r="O63" s="35">
        <f>IF(OR($A63="",$B63="",$I63=""),"",IF(OR($I63="Resuelta",$I63="Cerrada"),IF($K63="","",IFERROR(MAX(0,$K63-$B63),"")),IFERROR(MAX(0,'Parámetros'!$B$5-$B63),"")))</f>
        <v/>
      </c>
      <c r="P63" s="15">
        <f>IF($A63="","",IF(OR($B63="",$C63="",$D63="",$E63="",$F63="",$H63="",$I63="",AND(NOT(OR($I63="Resuelta",$I63="Cerrada")),$K63&lt;&gt;"")),"Revisar datos",IF($J63="","Revisar plazo",IF(AND(OR($I63="Resuelta",$I63="Cerrada"),$K63=""),"Falta fecha de resolución",IF(AND(OR($I63="Resuelta",$I63="Cerrada"),$K63&gt;$J63),"Fuera de plazo",IF(AND(NOT(OR($I63="Resuelta",$I63="Cerrada")),'Parámetros'!$B$5&gt;$J63),"Vencida",IF(AND($G63&lt;&gt;"",$G63&gt;'Parámetros'!$B$8),"Importe alto","En plazo")))))))</f>
        <v/>
      </c>
    </row>
    <row r="64" ht="38" customHeight="1">
      <c r="A64" s="25" t="n"/>
      <c r="B64" s="49" t="n"/>
      <c r="C64" s="25" t="n"/>
      <c r="D64" s="25" t="n"/>
      <c r="E64" s="25" t="n"/>
      <c r="F64" s="27" t="n"/>
      <c r="G64" s="50" t="n"/>
      <c r="H64" s="25" t="n"/>
      <c r="I64" s="29" t="n"/>
      <c r="J64" s="51">
        <f>IF(OR($A64="",$B64="",$E64=""),"",IFERROR($B64+VLOOKUP($E64,'Parámetros'!$D$5:$E$9,2,FALSE),""))</f>
        <v/>
      </c>
      <c r="K64" s="49" t="n"/>
      <c r="L64" s="27" t="n"/>
      <c r="M64" s="50" t="n"/>
      <c r="N64" s="52">
        <f>IF(OR($A64="",$G64="",$M64=""),"",IFERROR($G64-$M64,""))</f>
        <v/>
      </c>
      <c r="O64" s="32">
        <f>IF(OR($A64="",$B64="",$I64=""),"",IF(OR($I64="Resuelta",$I64="Cerrada"),IF($K64="","",IFERROR(MAX(0,$K64-$B64),"")),IFERROR(MAX(0,'Parámetros'!$B$5-$B64),"")))</f>
        <v/>
      </c>
      <c r="P64" s="19">
        <f>IF($A64="","",IF(OR($B64="",$C64="",$D64="",$E64="",$F64="",$H64="",$I64="",AND(NOT(OR($I64="Resuelta",$I64="Cerrada")),$K64&lt;&gt;"")),"Revisar datos",IF($J64="","Revisar plazo",IF(AND(OR($I64="Resuelta",$I64="Cerrada"),$K64=""),"Falta fecha de resolución",IF(AND(OR($I64="Resuelta",$I64="Cerrada"),$K64&gt;$J64),"Fuera de plazo",IF(AND(NOT(OR($I64="Resuelta",$I64="Cerrada")),'Parámetros'!$B$5&gt;$J64),"Vencida",IF(AND($G64&lt;&gt;"",$G64&gt;'Parámetros'!$B$8),"Importe alto","En plazo")))))))</f>
        <v/>
      </c>
    </row>
    <row r="65" ht="38" customHeight="1">
      <c r="A65" s="25" t="n"/>
      <c r="B65" s="49" t="n"/>
      <c r="C65" s="25" t="n"/>
      <c r="D65" s="25" t="n"/>
      <c r="E65" s="25" t="n"/>
      <c r="F65" s="27" t="n"/>
      <c r="G65" s="50" t="n"/>
      <c r="H65" s="25" t="n"/>
      <c r="I65" s="29" t="n"/>
      <c r="J65" s="53">
        <f>IF(OR($A65="",$B65="",$E65=""),"",IFERROR($B65+VLOOKUP($E65,'Parámetros'!$D$5:$E$9,2,FALSE),""))</f>
        <v/>
      </c>
      <c r="K65" s="49" t="n"/>
      <c r="L65" s="27" t="n"/>
      <c r="M65" s="50" t="n"/>
      <c r="N65" s="54">
        <f>IF(OR($A65="",$G65="",$M65=""),"",IFERROR($G65-$M65,""))</f>
        <v/>
      </c>
      <c r="O65" s="35">
        <f>IF(OR($A65="",$B65="",$I65=""),"",IF(OR($I65="Resuelta",$I65="Cerrada"),IF($K65="","",IFERROR(MAX(0,$K65-$B65),"")),IFERROR(MAX(0,'Parámetros'!$B$5-$B65),"")))</f>
        <v/>
      </c>
      <c r="P65" s="15">
        <f>IF($A65="","",IF(OR($B65="",$C65="",$D65="",$E65="",$F65="",$H65="",$I65="",AND(NOT(OR($I65="Resuelta",$I65="Cerrada")),$K65&lt;&gt;"")),"Revisar datos",IF($J65="","Revisar plazo",IF(AND(OR($I65="Resuelta",$I65="Cerrada"),$K65=""),"Falta fecha de resolución",IF(AND(OR($I65="Resuelta",$I65="Cerrada"),$K65&gt;$J65),"Fuera de plazo",IF(AND(NOT(OR($I65="Resuelta",$I65="Cerrada")),'Parámetros'!$B$5&gt;$J65),"Vencida",IF(AND($G65&lt;&gt;"",$G65&gt;'Parámetros'!$B$8),"Importe alto","En plazo")))))))</f>
        <v/>
      </c>
    </row>
    <row r="66" ht="38" customHeight="1">
      <c r="A66" s="25" t="n"/>
      <c r="B66" s="49" t="n"/>
      <c r="C66" s="25" t="n"/>
      <c r="D66" s="25" t="n"/>
      <c r="E66" s="25" t="n"/>
      <c r="F66" s="27" t="n"/>
      <c r="G66" s="50" t="n"/>
      <c r="H66" s="25" t="n"/>
      <c r="I66" s="29" t="n"/>
      <c r="J66" s="51">
        <f>IF(OR($A66="",$B66="",$E66=""),"",IFERROR($B66+VLOOKUP($E66,'Parámetros'!$D$5:$E$9,2,FALSE),""))</f>
        <v/>
      </c>
      <c r="K66" s="49" t="n"/>
      <c r="L66" s="27" t="n"/>
      <c r="M66" s="50" t="n"/>
      <c r="N66" s="52">
        <f>IF(OR($A66="",$G66="",$M66=""),"",IFERROR($G66-$M66,""))</f>
        <v/>
      </c>
      <c r="O66" s="32">
        <f>IF(OR($A66="",$B66="",$I66=""),"",IF(OR($I66="Resuelta",$I66="Cerrada"),IF($K66="","",IFERROR(MAX(0,$K66-$B66),"")),IFERROR(MAX(0,'Parámetros'!$B$5-$B66),"")))</f>
        <v/>
      </c>
      <c r="P66" s="19">
        <f>IF($A66="","",IF(OR($B66="",$C66="",$D66="",$E66="",$F66="",$H66="",$I66="",AND(NOT(OR($I66="Resuelta",$I66="Cerrada")),$K66&lt;&gt;"")),"Revisar datos",IF($J66="","Revisar plazo",IF(AND(OR($I66="Resuelta",$I66="Cerrada"),$K66=""),"Falta fecha de resolución",IF(AND(OR($I66="Resuelta",$I66="Cerrada"),$K66&gt;$J66),"Fuera de plazo",IF(AND(NOT(OR($I66="Resuelta",$I66="Cerrada")),'Parámetros'!$B$5&gt;$J66),"Vencida",IF(AND($G66&lt;&gt;"",$G66&gt;'Parámetros'!$B$8),"Importe alto","En plazo")))))))</f>
        <v/>
      </c>
    </row>
    <row r="67" ht="38" customHeight="1">
      <c r="A67" s="25" t="n"/>
      <c r="B67" s="49" t="n"/>
      <c r="C67" s="25" t="n"/>
      <c r="D67" s="25" t="n"/>
      <c r="E67" s="25" t="n"/>
      <c r="F67" s="27" t="n"/>
      <c r="G67" s="50" t="n"/>
      <c r="H67" s="25" t="n"/>
      <c r="I67" s="29" t="n"/>
      <c r="J67" s="53">
        <f>IF(OR($A67="",$B67="",$E67=""),"",IFERROR($B67+VLOOKUP($E67,'Parámetros'!$D$5:$E$9,2,FALSE),""))</f>
        <v/>
      </c>
      <c r="K67" s="49" t="n"/>
      <c r="L67" s="27" t="n"/>
      <c r="M67" s="50" t="n"/>
      <c r="N67" s="54">
        <f>IF(OR($A67="",$G67="",$M67=""),"",IFERROR($G67-$M67,""))</f>
        <v/>
      </c>
      <c r="O67" s="35">
        <f>IF(OR($A67="",$B67="",$I67=""),"",IF(OR($I67="Resuelta",$I67="Cerrada"),IF($K67="","",IFERROR(MAX(0,$K67-$B67),"")),IFERROR(MAX(0,'Parámetros'!$B$5-$B67),"")))</f>
        <v/>
      </c>
      <c r="P67" s="15">
        <f>IF($A67="","",IF(OR($B67="",$C67="",$D67="",$E67="",$F67="",$H67="",$I67="",AND(NOT(OR($I67="Resuelta",$I67="Cerrada")),$K67&lt;&gt;"")),"Revisar datos",IF($J67="","Revisar plazo",IF(AND(OR($I67="Resuelta",$I67="Cerrada"),$K67=""),"Falta fecha de resolución",IF(AND(OR($I67="Resuelta",$I67="Cerrada"),$K67&gt;$J67),"Fuera de plazo",IF(AND(NOT(OR($I67="Resuelta",$I67="Cerrada")),'Parámetros'!$B$5&gt;$J67),"Vencida",IF(AND($G67&lt;&gt;"",$G67&gt;'Parámetros'!$B$8),"Importe alto","En plazo")))))))</f>
        <v/>
      </c>
    </row>
    <row r="68" ht="38" customHeight="1">
      <c r="A68" s="25" t="n"/>
      <c r="B68" s="49" t="n"/>
      <c r="C68" s="25" t="n"/>
      <c r="D68" s="25" t="n"/>
      <c r="E68" s="25" t="n"/>
      <c r="F68" s="27" t="n"/>
      <c r="G68" s="50" t="n"/>
      <c r="H68" s="25" t="n"/>
      <c r="I68" s="29" t="n"/>
      <c r="J68" s="51">
        <f>IF(OR($A68="",$B68="",$E68=""),"",IFERROR($B68+VLOOKUP($E68,'Parámetros'!$D$5:$E$9,2,FALSE),""))</f>
        <v/>
      </c>
      <c r="K68" s="49" t="n"/>
      <c r="L68" s="27" t="n"/>
      <c r="M68" s="50" t="n"/>
      <c r="N68" s="52">
        <f>IF(OR($A68="",$G68="",$M68=""),"",IFERROR($G68-$M68,""))</f>
        <v/>
      </c>
      <c r="O68" s="32">
        <f>IF(OR($A68="",$B68="",$I68=""),"",IF(OR($I68="Resuelta",$I68="Cerrada"),IF($K68="","",IFERROR(MAX(0,$K68-$B68),"")),IFERROR(MAX(0,'Parámetros'!$B$5-$B68),"")))</f>
        <v/>
      </c>
      <c r="P68" s="19">
        <f>IF($A68="","",IF(OR($B68="",$C68="",$D68="",$E68="",$F68="",$H68="",$I68="",AND(NOT(OR($I68="Resuelta",$I68="Cerrada")),$K68&lt;&gt;"")),"Revisar datos",IF($J68="","Revisar plazo",IF(AND(OR($I68="Resuelta",$I68="Cerrada"),$K68=""),"Falta fecha de resolución",IF(AND(OR($I68="Resuelta",$I68="Cerrada"),$K68&gt;$J68),"Fuera de plazo",IF(AND(NOT(OR($I68="Resuelta",$I68="Cerrada")),'Parámetros'!$B$5&gt;$J68),"Vencida",IF(AND($G68&lt;&gt;"",$G68&gt;'Parámetros'!$B$8),"Importe alto","En plazo")))))))</f>
        <v/>
      </c>
    </row>
    <row r="69" ht="38" customHeight="1">
      <c r="A69" s="25" t="n"/>
      <c r="B69" s="49" t="n"/>
      <c r="C69" s="25" t="n"/>
      <c r="D69" s="25" t="n"/>
      <c r="E69" s="25" t="n"/>
      <c r="F69" s="27" t="n"/>
      <c r="G69" s="50" t="n"/>
      <c r="H69" s="25" t="n"/>
      <c r="I69" s="29" t="n"/>
      <c r="J69" s="53">
        <f>IF(OR($A69="",$B69="",$E69=""),"",IFERROR($B69+VLOOKUP($E69,'Parámetros'!$D$5:$E$9,2,FALSE),""))</f>
        <v/>
      </c>
      <c r="K69" s="49" t="n"/>
      <c r="L69" s="27" t="n"/>
      <c r="M69" s="50" t="n"/>
      <c r="N69" s="54">
        <f>IF(OR($A69="",$G69="",$M69=""),"",IFERROR($G69-$M69,""))</f>
        <v/>
      </c>
      <c r="O69" s="35">
        <f>IF(OR($A69="",$B69="",$I69=""),"",IF(OR($I69="Resuelta",$I69="Cerrada"),IF($K69="","",IFERROR(MAX(0,$K69-$B69),"")),IFERROR(MAX(0,'Parámetros'!$B$5-$B69),"")))</f>
        <v/>
      </c>
      <c r="P69" s="15">
        <f>IF($A69="","",IF(OR($B69="",$C69="",$D69="",$E69="",$F69="",$H69="",$I69="",AND(NOT(OR($I69="Resuelta",$I69="Cerrada")),$K69&lt;&gt;"")),"Revisar datos",IF($J69="","Revisar plazo",IF(AND(OR($I69="Resuelta",$I69="Cerrada"),$K69=""),"Falta fecha de resolución",IF(AND(OR($I69="Resuelta",$I69="Cerrada"),$K69&gt;$J69),"Fuera de plazo",IF(AND(NOT(OR($I69="Resuelta",$I69="Cerrada")),'Parámetros'!$B$5&gt;$J69),"Vencida",IF(AND($G69&lt;&gt;"",$G69&gt;'Parámetros'!$B$8),"Importe alto","En plazo")))))))</f>
        <v/>
      </c>
    </row>
    <row r="70" ht="38" customHeight="1">
      <c r="A70" s="25" t="n"/>
      <c r="B70" s="49" t="n"/>
      <c r="C70" s="25" t="n"/>
      <c r="D70" s="25" t="n"/>
      <c r="E70" s="25" t="n"/>
      <c r="F70" s="27" t="n"/>
      <c r="G70" s="50" t="n"/>
      <c r="H70" s="25" t="n"/>
      <c r="I70" s="29" t="n"/>
      <c r="J70" s="51">
        <f>IF(OR($A70="",$B70="",$E70=""),"",IFERROR($B70+VLOOKUP($E70,'Parámetros'!$D$5:$E$9,2,FALSE),""))</f>
        <v/>
      </c>
      <c r="K70" s="49" t="n"/>
      <c r="L70" s="27" t="n"/>
      <c r="M70" s="50" t="n"/>
      <c r="N70" s="52">
        <f>IF(OR($A70="",$G70="",$M70=""),"",IFERROR($G70-$M70,""))</f>
        <v/>
      </c>
      <c r="O70" s="32">
        <f>IF(OR($A70="",$B70="",$I70=""),"",IF(OR($I70="Resuelta",$I70="Cerrada"),IF($K70="","",IFERROR(MAX(0,$K70-$B70),"")),IFERROR(MAX(0,'Parámetros'!$B$5-$B70),"")))</f>
        <v/>
      </c>
      <c r="P70" s="19">
        <f>IF($A70="","",IF(OR($B70="",$C70="",$D70="",$E70="",$F70="",$H70="",$I70="",AND(NOT(OR($I70="Resuelta",$I70="Cerrada")),$K70&lt;&gt;"")),"Revisar datos",IF($J70="","Revisar plazo",IF(AND(OR($I70="Resuelta",$I70="Cerrada"),$K70=""),"Falta fecha de resolución",IF(AND(OR($I70="Resuelta",$I70="Cerrada"),$K70&gt;$J70),"Fuera de plazo",IF(AND(NOT(OR($I70="Resuelta",$I70="Cerrada")),'Parámetros'!$B$5&gt;$J70),"Vencida",IF(AND($G70&lt;&gt;"",$G70&gt;'Parámetros'!$B$8),"Importe alto","En plazo")))))))</f>
        <v/>
      </c>
    </row>
    <row r="71" ht="38" customHeight="1">
      <c r="A71" s="25" t="n"/>
      <c r="B71" s="49" t="n"/>
      <c r="C71" s="25" t="n"/>
      <c r="D71" s="25" t="n"/>
      <c r="E71" s="25" t="n"/>
      <c r="F71" s="27" t="n"/>
      <c r="G71" s="50" t="n"/>
      <c r="H71" s="25" t="n"/>
      <c r="I71" s="29" t="n"/>
      <c r="J71" s="53">
        <f>IF(OR($A71="",$B71="",$E71=""),"",IFERROR($B71+VLOOKUP($E71,'Parámetros'!$D$5:$E$9,2,FALSE),""))</f>
        <v/>
      </c>
      <c r="K71" s="49" t="n"/>
      <c r="L71" s="27" t="n"/>
      <c r="M71" s="50" t="n"/>
      <c r="N71" s="54">
        <f>IF(OR($A71="",$G71="",$M71=""),"",IFERROR($G71-$M71,""))</f>
        <v/>
      </c>
      <c r="O71" s="35">
        <f>IF(OR($A71="",$B71="",$I71=""),"",IF(OR($I71="Resuelta",$I71="Cerrada"),IF($K71="","",IFERROR(MAX(0,$K71-$B71),"")),IFERROR(MAX(0,'Parámetros'!$B$5-$B71),"")))</f>
        <v/>
      </c>
      <c r="P71" s="15">
        <f>IF($A71="","",IF(OR($B71="",$C71="",$D71="",$E71="",$F71="",$H71="",$I71="",AND(NOT(OR($I71="Resuelta",$I71="Cerrada")),$K71&lt;&gt;"")),"Revisar datos",IF($J71="","Revisar plazo",IF(AND(OR($I71="Resuelta",$I71="Cerrada"),$K71=""),"Falta fecha de resolución",IF(AND(OR($I71="Resuelta",$I71="Cerrada"),$K71&gt;$J71),"Fuera de plazo",IF(AND(NOT(OR($I71="Resuelta",$I71="Cerrada")),'Parámetros'!$B$5&gt;$J71),"Vencida",IF(AND($G71&lt;&gt;"",$G71&gt;'Parámetros'!$B$8),"Importe alto","En plazo")))))))</f>
        <v/>
      </c>
    </row>
    <row r="72" ht="38" customHeight="1">
      <c r="A72" s="25" t="n"/>
      <c r="B72" s="49" t="n"/>
      <c r="C72" s="25" t="n"/>
      <c r="D72" s="25" t="n"/>
      <c r="E72" s="25" t="n"/>
      <c r="F72" s="27" t="n"/>
      <c r="G72" s="50" t="n"/>
      <c r="H72" s="25" t="n"/>
      <c r="I72" s="29" t="n"/>
      <c r="J72" s="51">
        <f>IF(OR($A72="",$B72="",$E72=""),"",IFERROR($B72+VLOOKUP($E72,'Parámetros'!$D$5:$E$9,2,FALSE),""))</f>
        <v/>
      </c>
      <c r="K72" s="49" t="n"/>
      <c r="L72" s="27" t="n"/>
      <c r="M72" s="50" t="n"/>
      <c r="N72" s="52">
        <f>IF(OR($A72="",$G72="",$M72=""),"",IFERROR($G72-$M72,""))</f>
        <v/>
      </c>
      <c r="O72" s="32">
        <f>IF(OR($A72="",$B72="",$I72=""),"",IF(OR($I72="Resuelta",$I72="Cerrada"),IF($K72="","",IFERROR(MAX(0,$K72-$B72),"")),IFERROR(MAX(0,'Parámetros'!$B$5-$B72),"")))</f>
        <v/>
      </c>
      <c r="P72" s="19">
        <f>IF($A72="","",IF(OR($B72="",$C72="",$D72="",$E72="",$F72="",$H72="",$I72="",AND(NOT(OR($I72="Resuelta",$I72="Cerrada")),$K72&lt;&gt;"")),"Revisar datos",IF($J72="","Revisar plazo",IF(AND(OR($I72="Resuelta",$I72="Cerrada"),$K72=""),"Falta fecha de resolución",IF(AND(OR($I72="Resuelta",$I72="Cerrada"),$K72&gt;$J72),"Fuera de plazo",IF(AND(NOT(OR($I72="Resuelta",$I72="Cerrada")),'Parámetros'!$B$5&gt;$J72),"Vencida",IF(AND($G72&lt;&gt;"",$G72&gt;'Parámetros'!$B$8),"Importe alto","En plazo")))))))</f>
        <v/>
      </c>
    </row>
    <row r="73" ht="38" customHeight="1">
      <c r="A73" s="25" t="n"/>
      <c r="B73" s="49" t="n"/>
      <c r="C73" s="25" t="n"/>
      <c r="D73" s="25" t="n"/>
      <c r="E73" s="25" t="n"/>
      <c r="F73" s="27" t="n"/>
      <c r="G73" s="50" t="n"/>
      <c r="H73" s="25" t="n"/>
      <c r="I73" s="29" t="n"/>
      <c r="J73" s="53">
        <f>IF(OR($A73="",$B73="",$E73=""),"",IFERROR($B73+VLOOKUP($E73,'Parámetros'!$D$5:$E$9,2,FALSE),""))</f>
        <v/>
      </c>
      <c r="K73" s="49" t="n"/>
      <c r="L73" s="27" t="n"/>
      <c r="M73" s="50" t="n"/>
      <c r="N73" s="54">
        <f>IF(OR($A73="",$G73="",$M73=""),"",IFERROR($G73-$M73,""))</f>
        <v/>
      </c>
      <c r="O73" s="35">
        <f>IF(OR($A73="",$B73="",$I73=""),"",IF(OR($I73="Resuelta",$I73="Cerrada"),IF($K73="","",IFERROR(MAX(0,$K73-$B73),"")),IFERROR(MAX(0,'Parámetros'!$B$5-$B73),"")))</f>
        <v/>
      </c>
      <c r="P73" s="15">
        <f>IF($A73="","",IF(OR($B73="",$C73="",$D73="",$E73="",$F73="",$H73="",$I73="",AND(NOT(OR($I73="Resuelta",$I73="Cerrada")),$K73&lt;&gt;"")),"Revisar datos",IF($J73="","Revisar plazo",IF(AND(OR($I73="Resuelta",$I73="Cerrada"),$K73=""),"Falta fecha de resolución",IF(AND(OR($I73="Resuelta",$I73="Cerrada"),$K73&gt;$J73),"Fuera de plazo",IF(AND(NOT(OR($I73="Resuelta",$I73="Cerrada")),'Parámetros'!$B$5&gt;$J73),"Vencida",IF(AND($G73&lt;&gt;"",$G73&gt;'Parámetros'!$B$8),"Importe alto","En plazo")))))))</f>
        <v/>
      </c>
    </row>
    <row r="74" ht="38" customHeight="1">
      <c r="A74" s="25" t="n"/>
      <c r="B74" s="49" t="n"/>
      <c r="C74" s="25" t="n"/>
      <c r="D74" s="25" t="n"/>
      <c r="E74" s="25" t="n"/>
      <c r="F74" s="27" t="n"/>
      <c r="G74" s="50" t="n"/>
      <c r="H74" s="25" t="n"/>
      <c r="I74" s="29" t="n"/>
      <c r="J74" s="51">
        <f>IF(OR($A74="",$B74="",$E74=""),"",IFERROR($B74+VLOOKUP($E74,'Parámetros'!$D$5:$E$9,2,FALSE),""))</f>
        <v/>
      </c>
      <c r="K74" s="49" t="n"/>
      <c r="L74" s="27" t="n"/>
      <c r="M74" s="50" t="n"/>
      <c r="N74" s="52">
        <f>IF(OR($A74="",$G74="",$M74=""),"",IFERROR($G74-$M74,""))</f>
        <v/>
      </c>
      <c r="O74" s="32">
        <f>IF(OR($A74="",$B74="",$I74=""),"",IF(OR($I74="Resuelta",$I74="Cerrada"),IF($K74="","",IFERROR(MAX(0,$K74-$B74),"")),IFERROR(MAX(0,'Parámetros'!$B$5-$B74),"")))</f>
        <v/>
      </c>
      <c r="P74" s="19">
        <f>IF($A74="","",IF(OR($B74="",$C74="",$D74="",$E74="",$F74="",$H74="",$I74="",AND(NOT(OR($I74="Resuelta",$I74="Cerrada")),$K74&lt;&gt;"")),"Revisar datos",IF($J74="","Revisar plazo",IF(AND(OR($I74="Resuelta",$I74="Cerrada"),$K74=""),"Falta fecha de resolución",IF(AND(OR($I74="Resuelta",$I74="Cerrada"),$K74&gt;$J74),"Fuera de plazo",IF(AND(NOT(OR($I74="Resuelta",$I74="Cerrada")),'Parámetros'!$B$5&gt;$J74),"Vencida",IF(AND($G74&lt;&gt;"",$G74&gt;'Parámetros'!$B$8),"Importe alto","En plazo")))))))</f>
        <v/>
      </c>
    </row>
    <row r="75" ht="38" customHeight="1">
      <c r="A75" s="25" t="n"/>
      <c r="B75" s="49" t="n"/>
      <c r="C75" s="25" t="n"/>
      <c r="D75" s="25" t="n"/>
      <c r="E75" s="25" t="n"/>
      <c r="F75" s="27" t="n"/>
      <c r="G75" s="50" t="n"/>
      <c r="H75" s="25" t="n"/>
      <c r="I75" s="29" t="n"/>
      <c r="J75" s="53">
        <f>IF(OR($A75="",$B75="",$E75=""),"",IFERROR($B75+VLOOKUP($E75,'Parámetros'!$D$5:$E$9,2,FALSE),""))</f>
        <v/>
      </c>
      <c r="K75" s="49" t="n"/>
      <c r="L75" s="27" t="n"/>
      <c r="M75" s="50" t="n"/>
      <c r="N75" s="54">
        <f>IF(OR($A75="",$G75="",$M75=""),"",IFERROR($G75-$M75,""))</f>
        <v/>
      </c>
      <c r="O75" s="35">
        <f>IF(OR($A75="",$B75="",$I75=""),"",IF(OR($I75="Resuelta",$I75="Cerrada"),IF($K75="","",IFERROR(MAX(0,$K75-$B75),"")),IFERROR(MAX(0,'Parámetros'!$B$5-$B75),"")))</f>
        <v/>
      </c>
      <c r="P75" s="15">
        <f>IF($A75="","",IF(OR($B75="",$C75="",$D75="",$E75="",$F75="",$H75="",$I75="",AND(NOT(OR($I75="Resuelta",$I75="Cerrada")),$K75&lt;&gt;"")),"Revisar datos",IF($J75="","Revisar plazo",IF(AND(OR($I75="Resuelta",$I75="Cerrada"),$K75=""),"Falta fecha de resolución",IF(AND(OR($I75="Resuelta",$I75="Cerrada"),$K75&gt;$J75),"Fuera de plazo",IF(AND(NOT(OR($I75="Resuelta",$I75="Cerrada")),'Parámetros'!$B$5&gt;$J75),"Vencida",IF(AND($G75&lt;&gt;"",$G75&gt;'Parámetros'!$B$8),"Importe alto","En plazo")))))))</f>
        <v/>
      </c>
    </row>
    <row r="76" ht="38" customHeight="1">
      <c r="A76" s="25" t="n"/>
      <c r="B76" s="49" t="n"/>
      <c r="C76" s="25" t="n"/>
      <c r="D76" s="25" t="n"/>
      <c r="E76" s="25" t="n"/>
      <c r="F76" s="27" t="n"/>
      <c r="G76" s="50" t="n"/>
      <c r="H76" s="25" t="n"/>
      <c r="I76" s="29" t="n"/>
      <c r="J76" s="51">
        <f>IF(OR($A76="",$B76="",$E76=""),"",IFERROR($B76+VLOOKUP($E76,'Parámetros'!$D$5:$E$9,2,FALSE),""))</f>
        <v/>
      </c>
      <c r="K76" s="49" t="n"/>
      <c r="L76" s="27" t="n"/>
      <c r="M76" s="50" t="n"/>
      <c r="N76" s="52">
        <f>IF(OR($A76="",$G76="",$M76=""),"",IFERROR($G76-$M76,""))</f>
        <v/>
      </c>
      <c r="O76" s="32">
        <f>IF(OR($A76="",$B76="",$I76=""),"",IF(OR($I76="Resuelta",$I76="Cerrada"),IF($K76="","",IFERROR(MAX(0,$K76-$B76),"")),IFERROR(MAX(0,'Parámetros'!$B$5-$B76),"")))</f>
        <v/>
      </c>
      <c r="P76" s="19">
        <f>IF($A76="","",IF(OR($B76="",$C76="",$D76="",$E76="",$F76="",$H76="",$I76="",AND(NOT(OR($I76="Resuelta",$I76="Cerrada")),$K76&lt;&gt;"")),"Revisar datos",IF($J76="","Revisar plazo",IF(AND(OR($I76="Resuelta",$I76="Cerrada"),$K76=""),"Falta fecha de resolución",IF(AND(OR($I76="Resuelta",$I76="Cerrada"),$K76&gt;$J76),"Fuera de plazo",IF(AND(NOT(OR($I76="Resuelta",$I76="Cerrada")),'Parámetros'!$B$5&gt;$J76),"Vencida",IF(AND($G76&lt;&gt;"",$G76&gt;'Parámetros'!$B$8),"Importe alto","En plazo")))))))</f>
        <v/>
      </c>
    </row>
    <row r="77" ht="38" customHeight="1">
      <c r="A77" s="25" t="n"/>
      <c r="B77" s="49" t="n"/>
      <c r="C77" s="25" t="n"/>
      <c r="D77" s="25" t="n"/>
      <c r="E77" s="25" t="n"/>
      <c r="F77" s="27" t="n"/>
      <c r="G77" s="50" t="n"/>
      <c r="H77" s="25" t="n"/>
      <c r="I77" s="29" t="n"/>
      <c r="J77" s="53">
        <f>IF(OR($A77="",$B77="",$E77=""),"",IFERROR($B77+VLOOKUP($E77,'Parámetros'!$D$5:$E$9,2,FALSE),""))</f>
        <v/>
      </c>
      <c r="K77" s="49" t="n"/>
      <c r="L77" s="27" t="n"/>
      <c r="M77" s="50" t="n"/>
      <c r="N77" s="54">
        <f>IF(OR($A77="",$G77="",$M77=""),"",IFERROR($G77-$M77,""))</f>
        <v/>
      </c>
      <c r="O77" s="35">
        <f>IF(OR($A77="",$B77="",$I77=""),"",IF(OR($I77="Resuelta",$I77="Cerrada"),IF($K77="","",IFERROR(MAX(0,$K77-$B77),"")),IFERROR(MAX(0,'Parámetros'!$B$5-$B77),"")))</f>
        <v/>
      </c>
      <c r="P77" s="15">
        <f>IF($A77="","",IF(OR($B77="",$C77="",$D77="",$E77="",$F77="",$H77="",$I77="",AND(NOT(OR($I77="Resuelta",$I77="Cerrada")),$K77&lt;&gt;"")),"Revisar datos",IF($J77="","Revisar plazo",IF(AND(OR($I77="Resuelta",$I77="Cerrada"),$K77=""),"Falta fecha de resolución",IF(AND(OR($I77="Resuelta",$I77="Cerrada"),$K77&gt;$J77),"Fuera de plazo",IF(AND(NOT(OR($I77="Resuelta",$I77="Cerrada")),'Parámetros'!$B$5&gt;$J77),"Vencida",IF(AND($G77&lt;&gt;"",$G77&gt;'Parámetros'!$B$8),"Importe alto","En plazo")))))))</f>
        <v/>
      </c>
    </row>
    <row r="78" ht="38" customHeight="1">
      <c r="A78" s="25" t="n"/>
      <c r="B78" s="49" t="n"/>
      <c r="C78" s="25" t="n"/>
      <c r="D78" s="25" t="n"/>
      <c r="E78" s="25" t="n"/>
      <c r="F78" s="27" t="n"/>
      <c r="G78" s="50" t="n"/>
      <c r="H78" s="25" t="n"/>
      <c r="I78" s="29" t="n"/>
      <c r="J78" s="51">
        <f>IF(OR($A78="",$B78="",$E78=""),"",IFERROR($B78+VLOOKUP($E78,'Parámetros'!$D$5:$E$9,2,FALSE),""))</f>
        <v/>
      </c>
      <c r="K78" s="49" t="n"/>
      <c r="L78" s="27" t="n"/>
      <c r="M78" s="50" t="n"/>
      <c r="N78" s="52">
        <f>IF(OR($A78="",$G78="",$M78=""),"",IFERROR($G78-$M78,""))</f>
        <v/>
      </c>
      <c r="O78" s="32">
        <f>IF(OR($A78="",$B78="",$I78=""),"",IF(OR($I78="Resuelta",$I78="Cerrada"),IF($K78="","",IFERROR(MAX(0,$K78-$B78),"")),IFERROR(MAX(0,'Parámetros'!$B$5-$B78),"")))</f>
        <v/>
      </c>
      <c r="P78" s="19">
        <f>IF($A78="","",IF(OR($B78="",$C78="",$D78="",$E78="",$F78="",$H78="",$I78="",AND(NOT(OR($I78="Resuelta",$I78="Cerrada")),$K78&lt;&gt;"")),"Revisar datos",IF($J78="","Revisar plazo",IF(AND(OR($I78="Resuelta",$I78="Cerrada"),$K78=""),"Falta fecha de resolución",IF(AND(OR($I78="Resuelta",$I78="Cerrada"),$K78&gt;$J78),"Fuera de plazo",IF(AND(NOT(OR($I78="Resuelta",$I78="Cerrada")),'Parámetros'!$B$5&gt;$J78),"Vencida",IF(AND($G78&lt;&gt;"",$G78&gt;'Parámetros'!$B$8),"Importe alto","En plazo")))))))</f>
        <v/>
      </c>
    </row>
    <row r="79" ht="38" customHeight="1">
      <c r="A79" s="25" t="n"/>
      <c r="B79" s="49" t="n"/>
      <c r="C79" s="25" t="n"/>
      <c r="D79" s="25" t="n"/>
      <c r="E79" s="25" t="n"/>
      <c r="F79" s="27" t="n"/>
      <c r="G79" s="50" t="n"/>
      <c r="H79" s="25" t="n"/>
      <c r="I79" s="29" t="n"/>
      <c r="J79" s="53">
        <f>IF(OR($A79="",$B79="",$E79=""),"",IFERROR($B79+VLOOKUP($E79,'Parámetros'!$D$5:$E$9,2,FALSE),""))</f>
        <v/>
      </c>
      <c r="K79" s="49" t="n"/>
      <c r="L79" s="27" t="n"/>
      <c r="M79" s="50" t="n"/>
      <c r="N79" s="54">
        <f>IF(OR($A79="",$G79="",$M79=""),"",IFERROR($G79-$M79,""))</f>
        <v/>
      </c>
      <c r="O79" s="35">
        <f>IF(OR($A79="",$B79="",$I79=""),"",IF(OR($I79="Resuelta",$I79="Cerrada"),IF($K79="","",IFERROR(MAX(0,$K79-$B79),"")),IFERROR(MAX(0,'Parámetros'!$B$5-$B79),"")))</f>
        <v/>
      </c>
      <c r="P79" s="15">
        <f>IF($A79="","",IF(OR($B79="",$C79="",$D79="",$E79="",$F79="",$H79="",$I79="",AND(NOT(OR($I79="Resuelta",$I79="Cerrada")),$K79&lt;&gt;"")),"Revisar datos",IF($J79="","Revisar plazo",IF(AND(OR($I79="Resuelta",$I79="Cerrada"),$K79=""),"Falta fecha de resolución",IF(AND(OR($I79="Resuelta",$I79="Cerrada"),$K79&gt;$J79),"Fuera de plazo",IF(AND(NOT(OR($I79="Resuelta",$I79="Cerrada")),'Parámetros'!$B$5&gt;$J79),"Vencida",IF(AND($G79&lt;&gt;"",$G79&gt;'Parámetros'!$B$8),"Importe alto","En plazo")))))))</f>
        <v/>
      </c>
    </row>
    <row r="80" ht="38" customHeight="1">
      <c r="A80" s="25" t="n"/>
      <c r="B80" s="49" t="n"/>
      <c r="C80" s="25" t="n"/>
      <c r="D80" s="25" t="n"/>
      <c r="E80" s="25" t="n"/>
      <c r="F80" s="27" t="n"/>
      <c r="G80" s="50" t="n"/>
      <c r="H80" s="25" t="n"/>
      <c r="I80" s="29" t="n"/>
      <c r="J80" s="51">
        <f>IF(OR($A80="",$B80="",$E80=""),"",IFERROR($B80+VLOOKUP($E80,'Parámetros'!$D$5:$E$9,2,FALSE),""))</f>
        <v/>
      </c>
      <c r="K80" s="49" t="n"/>
      <c r="L80" s="27" t="n"/>
      <c r="M80" s="50" t="n"/>
      <c r="N80" s="52">
        <f>IF(OR($A80="",$G80="",$M80=""),"",IFERROR($G80-$M80,""))</f>
        <v/>
      </c>
      <c r="O80" s="32">
        <f>IF(OR($A80="",$B80="",$I80=""),"",IF(OR($I80="Resuelta",$I80="Cerrada"),IF($K80="","",IFERROR(MAX(0,$K80-$B80),"")),IFERROR(MAX(0,'Parámetros'!$B$5-$B80),"")))</f>
        <v/>
      </c>
      <c r="P80" s="19">
        <f>IF($A80="","",IF(OR($B80="",$C80="",$D80="",$E80="",$F80="",$H80="",$I80="",AND(NOT(OR($I80="Resuelta",$I80="Cerrada")),$K80&lt;&gt;"")),"Revisar datos",IF($J80="","Revisar plazo",IF(AND(OR($I80="Resuelta",$I80="Cerrada"),$K80=""),"Falta fecha de resolución",IF(AND(OR($I80="Resuelta",$I80="Cerrada"),$K80&gt;$J80),"Fuera de plazo",IF(AND(NOT(OR($I80="Resuelta",$I80="Cerrada")),'Parámetros'!$B$5&gt;$J80),"Vencida",IF(AND($G80&lt;&gt;"",$G80&gt;'Parámetros'!$B$8),"Importe alto","En plazo")))))))</f>
        <v/>
      </c>
    </row>
    <row r="81" ht="38" customHeight="1">
      <c r="A81" s="25" t="n"/>
      <c r="B81" s="49" t="n"/>
      <c r="C81" s="25" t="n"/>
      <c r="D81" s="25" t="n"/>
      <c r="E81" s="25" t="n"/>
      <c r="F81" s="27" t="n"/>
      <c r="G81" s="50" t="n"/>
      <c r="H81" s="25" t="n"/>
      <c r="I81" s="29" t="n"/>
      <c r="J81" s="53">
        <f>IF(OR($A81="",$B81="",$E81=""),"",IFERROR($B81+VLOOKUP($E81,'Parámetros'!$D$5:$E$9,2,FALSE),""))</f>
        <v/>
      </c>
      <c r="K81" s="49" t="n"/>
      <c r="L81" s="27" t="n"/>
      <c r="M81" s="50" t="n"/>
      <c r="N81" s="54">
        <f>IF(OR($A81="",$G81="",$M81=""),"",IFERROR($G81-$M81,""))</f>
        <v/>
      </c>
      <c r="O81" s="35">
        <f>IF(OR($A81="",$B81="",$I81=""),"",IF(OR($I81="Resuelta",$I81="Cerrada"),IF($K81="","",IFERROR(MAX(0,$K81-$B81),"")),IFERROR(MAX(0,'Parámetros'!$B$5-$B81),"")))</f>
        <v/>
      </c>
      <c r="P81" s="15">
        <f>IF($A81="","",IF(OR($B81="",$C81="",$D81="",$E81="",$F81="",$H81="",$I81="",AND(NOT(OR($I81="Resuelta",$I81="Cerrada")),$K81&lt;&gt;"")),"Revisar datos",IF($J81="","Revisar plazo",IF(AND(OR($I81="Resuelta",$I81="Cerrada"),$K81=""),"Falta fecha de resolución",IF(AND(OR($I81="Resuelta",$I81="Cerrada"),$K81&gt;$J81),"Fuera de plazo",IF(AND(NOT(OR($I81="Resuelta",$I81="Cerrada")),'Parámetros'!$B$5&gt;$J81),"Vencida",IF(AND($G81&lt;&gt;"",$G81&gt;'Parámetros'!$B$8),"Importe alto","En plazo")))))))</f>
        <v/>
      </c>
    </row>
    <row r="82" ht="38" customHeight="1">
      <c r="A82" s="25" t="n"/>
      <c r="B82" s="49" t="n"/>
      <c r="C82" s="25" t="n"/>
      <c r="D82" s="25" t="n"/>
      <c r="E82" s="25" t="n"/>
      <c r="F82" s="27" t="n"/>
      <c r="G82" s="50" t="n"/>
      <c r="H82" s="25" t="n"/>
      <c r="I82" s="29" t="n"/>
      <c r="J82" s="51">
        <f>IF(OR($A82="",$B82="",$E82=""),"",IFERROR($B82+VLOOKUP($E82,'Parámetros'!$D$5:$E$9,2,FALSE),""))</f>
        <v/>
      </c>
      <c r="K82" s="49" t="n"/>
      <c r="L82" s="27" t="n"/>
      <c r="M82" s="50" t="n"/>
      <c r="N82" s="52">
        <f>IF(OR($A82="",$G82="",$M82=""),"",IFERROR($G82-$M82,""))</f>
        <v/>
      </c>
      <c r="O82" s="32">
        <f>IF(OR($A82="",$B82="",$I82=""),"",IF(OR($I82="Resuelta",$I82="Cerrada"),IF($K82="","",IFERROR(MAX(0,$K82-$B82),"")),IFERROR(MAX(0,'Parámetros'!$B$5-$B82),"")))</f>
        <v/>
      </c>
      <c r="P82" s="19">
        <f>IF($A82="","",IF(OR($B82="",$C82="",$D82="",$E82="",$F82="",$H82="",$I82="",AND(NOT(OR($I82="Resuelta",$I82="Cerrada")),$K82&lt;&gt;"")),"Revisar datos",IF($J82="","Revisar plazo",IF(AND(OR($I82="Resuelta",$I82="Cerrada"),$K82=""),"Falta fecha de resolución",IF(AND(OR($I82="Resuelta",$I82="Cerrada"),$K82&gt;$J82),"Fuera de plazo",IF(AND(NOT(OR($I82="Resuelta",$I82="Cerrada")),'Parámetros'!$B$5&gt;$J82),"Vencida",IF(AND($G82&lt;&gt;"",$G82&gt;'Parámetros'!$B$8),"Importe alto","En plazo")))))))</f>
        <v/>
      </c>
    </row>
    <row r="83" ht="38" customHeight="1">
      <c r="A83" s="25" t="n"/>
      <c r="B83" s="49" t="n"/>
      <c r="C83" s="25" t="n"/>
      <c r="D83" s="25" t="n"/>
      <c r="E83" s="25" t="n"/>
      <c r="F83" s="27" t="n"/>
      <c r="G83" s="50" t="n"/>
      <c r="H83" s="25" t="n"/>
      <c r="I83" s="29" t="n"/>
      <c r="J83" s="53">
        <f>IF(OR($A83="",$B83="",$E83=""),"",IFERROR($B83+VLOOKUP($E83,'Parámetros'!$D$5:$E$9,2,FALSE),""))</f>
        <v/>
      </c>
      <c r="K83" s="49" t="n"/>
      <c r="L83" s="27" t="n"/>
      <c r="M83" s="50" t="n"/>
      <c r="N83" s="54">
        <f>IF(OR($A83="",$G83="",$M83=""),"",IFERROR($G83-$M83,""))</f>
        <v/>
      </c>
      <c r="O83" s="35">
        <f>IF(OR($A83="",$B83="",$I83=""),"",IF(OR($I83="Resuelta",$I83="Cerrada"),IF($K83="","",IFERROR(MAX(0,$K83-$B83),"")),IFERROR(MAX(0,'Parámetros'!$B$5-$B83),"")))</f>
        <v/>
      </c>
      <c r="P83" s="15">
        <f>IF($A83="","",IF(OR($B83="",$C83="",$D83="",$E83="",$F83="",$H83="",$I83="",AND(NOT(OR($I83="Resuelta",$I83="Cerrada")),$K83&lt;&gt;"")),"Revisar datos",IF($J83="","Revisar plazo",IF(AND(OR($I83="Resuelta",$I83="Cerrada"),$K83=""),"Falta fecha de resolución",IF(AND(OR($I83="Resuelta",$I83="Cerrada"),$K83&gt;$J83),"Fuera de plazo",IF(AND(NOT(OR($I83="Resuelta",$I83="Cerrada")),'Parámetros'!$B$5&gt;$J83),"Vencida",IF(AND($G83&lt;&gt;"",$G83&gt;'Parámetros'!$B$8),"Importe alto","En plazo")))))))</f>
        <v/>
      </c>
    </row>
    <row r="84" ht="38" customHeight="1">
      <c r="A84" s="25" t="n"/>
      <c r="B84" s="49" t="n"/>
      <c r="C84" s="25" t="n"/>
      <c r="D84" s="25" t="n"/>
      <c r="E84" s="25" t="n"/>
      <c r="F84" s="27" t="n"/>
      <c r="G84" s="50" t="n"/>
      <c r="H84" s="25" t="n"/>
      <c r="I84" s="29" t="n"/>
      <c r="J84" s="51">
        <f>IF(OR($A84="",$B84="",$E84=""),"",IFERROR($B84+VLOOKUP($E84,'Parámetros'!$D$5:$E$9,2,FALSE),""))</f>
        <v/>
      </c>
      <c r="K84" s="49" t="n"/>
      <c r="L84" s="27" t="n"/>
      <c r="M84" s="50" t="n"/>
      <c r="N84" s="52">
        <f>IF(OR($A84="",$G84="",$M84=""),"",IFERROR($G84-$M84,""))</f>
        <v/>
      </c>
      <c r="O84" s="32">
        <f>IF(OR($A84="",$B84="",$I84=""),"",IF(OR($I84="Resuelta",$I84="Cerrada"),IF($K84="","",IFERROR(MAX(0,$K84-$B84),"")),IFERROR(MAX(0,'Parámetros'!$B$5-$B84),"")))</f>
        <v/>
      </c>
      <c r="P84" s="19">
        <f>IF($A84="","",IF(OR($B84="",$C84="",$D84="",$E84="",$F84="",$H84="",$I84="",AND(NOT(OR($I84="Resuelta",$I84="Cerrada")),$K84&lt;&gt;"")),"Revisar datos",IF($J84="","Revisar plazo",IF(AND(OR($I84="Resuelta",$I84="Cerrada"),$K84=""),"Falta fecha de resolución",IF(AND(OR($I84="Resuelta",$I84="Cerrada"),$K84&gt;$J84),"Fuera de plazo",IF(AND(NOT(OR($I84="Resuelta",$I84="Cerrada")),'Parámetros'!$B$5&gt;$J84),"Vencida",IF(AND($G84&lt;&gt;"",$G84&gt;'Parámetros'!$B$8),"Importe alto","En plazo")))))))</f>
        <v/>
      </c>
    </row>
    <row r="85" ht="38" customHeight="1">
      <c r="A85" s="25" t="n"/>
      <c r="B85" s="49" t="n"/>
      <c r="C85" s="25" t="n"/>
      <c r="D85" s="25" t="n"/>
      <c r="E85" s="25" t="n"/>
      <c r="F85" s="27" t="n"/>
      <c r="G85" s="50" t="n"/>
      <c r="H85" s="25" t="n"/>
      <c r="I85" s="29" t="n"/>
      <c r="J85" s="53">
        <f>IF(OR($A85="",$B85="",$E85=""),"",IFERROR($B85+VLOOKUP($E85,'Parámetros'!$D$5:$E$9,2,FALSE),""))</f>
        <v/>
      </c>
      <c r="K85" s="49" t="n"/>
      <c r="L85" s="27" t="n"/>
      <c r="M85" s="50" t="n"/>
      <c r="N85" s="54">
        <f>IF(OR($A85="",$G85="",$M85=""),"",IFERROR($G85-$M85,""))</f>
        <v/>
      </c>
      <c r="O85" s="35">
        <f>IF(OR($A85="",$B85="",$I85=""),"",IF(OR($I85="Resuelta",$I85="Cerrada"),IF($K85="","",IFERROR(MAX(0,$K85-$B85),"")),IFERROR(MAX(0,'Parámetros'!$B$5-$B85),"")))</f>
        <v/>
      </c>
      <c r="P85" s="15">
        <f>IF($A85="","",IF(OR($B85="",$C85="",$D85="",$E85="",$F85="",$H85="",$I85="",AND(NOT(OR($I85="Resuelta",$I85="Cerrada")),$K85&lt;&gt;"")),"Revisar datos",IF($J85="","Revisar plazo",IF(AND(OR($I85="Resuelta",$I85="Cerrada"),$K85=""),"Falta fecha de resolución",IF(AND(OR($I85="Resuelta",$I85="Cerrada"),$K85&gt;$J85),"Fuera de plazo",IF(AND(NOT(OR($I85="Resuelta",$I85="Cerrada")),'Parámetros'!$B$5&gt;$J85),"Vencida",IF(AND($G85&lt;&gt;"",$G85&gt;'Parámetros'!$B$8),"Importe alto","En plazo")))))))</f>
        <v/>
      </c>
    </row>
    <row r="86" ht="38" customHeight="1">
      <c r="A86" s="25" t="n"/>
      <c r="B86" s="49" t="n"/>
      <c r="C86" s="25" t="n"/>
      <c r="D86" s="25" t="n"/>
      <c r="E86" s="25" t="n"/>
      <c r="F86" s="27" t="n"/>
      <c r="G86" s="50" t="n"/>
      <c r="H86" s="25" t="n"/>
      <c r="I86" s="29" t="n"/>
      <c r="J86" s="51">
        <f>IF(OR($A86="",$B86="",$E86=""),"",IFERROR($B86+VLOOKUP($E86,'Parámetros'!$D$5:$E$9,2,FALSE),""))</f>
        <v/>
      </c>
      <c r="K86" s="49" t="n"/>
      <c r="L86" s="27" t="n"/>
      <c r="M86" s="50" t="n"/>
      <c r="N86" s="52">
        <f>IF(OR($A86="",$G86="",$M86=""),"",IFERROR($G86-$M86,""))</f>
        <v/>
      </c>
      <c r="O86" s="32">
        <f>IF(OR($A86="",$B86="",$I86=""),"",IF(OR($I86="Resuelta",$I86="Cerrada"),IF($K86="","",IFERROR(MAX(0,$K86-$B86),"")),IFERROR(MAX(0,'Parámetros'!$B$5-$B86),"")))</f>
        <v/>
      </c>
      <c r="P86" s="19">
        <f>IF($A86="","",IF(OR($B86="",$C86="",$D86="",$E86="",$F86="",$H86="",$I86="",AND(NOT(OR($I86="Resuelta",$I86="Cerrada")),$K86&lt;&gt;"")),"Revisar datos",IF($J86="","Revisar plazo",IF(AND(OR($I86="Resuelta",$I86="Cerrada"),$K86=""),"Falta fecha de resolución",IF(AND(OR($I86="Resuelta",$I86="Cerrada"),$K86&gt;$J86),"Fuera de plazo",IF(AND(NOT(OR($I86="Resuelta",$I86="Cerrada")),'Parámetros'!$B$5&gt;$J86),"Vencida",IF(AND($G86&lt;&gt;"",$G86&gt;'Parámetros'!$B$8),"Importe alto","En plazo")))))))</f>
        <v/>
      </c>
    </row>
    <row r="87" ht="38" customHeight="1">
      <c r="A87" s="25" t="n"/>
      <c r="B87" s="49" t="n"/>
      <c r="C87" s="25" t="n"/>
      <c r="D87" s="25" t="n"/>
      <c r="E87" s="25" t="n"/>
      <c r="F87" s="27" t="n"/>
      <c r="G87" s="50" t="n"/>
      <c r="H87" s="25" t="n"/>
      <c r="I87" s="29" t="n"/>
      <c r="J87" s="53">
        <f>IF(OR($A87="",$B87="",$E87=""),"",IFERROR($B87+VLOOKUP($E87,'Parámetros'!$D$5:$E$9,2,FALSE),""))</f>
        <v/>
      </c>
      <c r="K87" s="49" t="n"/>
      <c r="L87" s="27" t="n"/>
      <c r="M87" s="50" t="n"/>
      <c r="N87" s="54">
        <f>IF(OR($A87="",$G87="",$M87=""),"",IFERROR($G87-$M87,""))</f>
        <v/>
      </c>
      <c r="O87" s="35">
        <f>IF(OR($A87="",$B87="",$I87=""),"",IF(OR($I87="Resuelta",$I87="Cerrada"),IF($K87="","",IFERROR(MAX(0,$K87-$B87),"")),IFERROR(MAX(0,'Parámetros'!$B$5-$B87),"")))</f>
        <v/>
      </c>
      <c r="P87" s="15">
        <f>IF($A87="","",IF(OR($B87="",$C87="",$D87="",$E87="",$F87="",$H87="",$I87="",AND(NOT(OR($I87="Resuelta",$I87="Cerrada")),$K87&lt;&gt;"")),"Revisar datos",IF($J87="","Revisar plazo",IF(AND(OR($I87="Resuelta",$I87="Cerrada"),$K87=""),"Falta fecha de resolución",IF(AND(OR($I87="Resuelta",$I87="Cerrada"),$K87&gt;$J87),"Fuera de plazo",IF(AND(NOT(OR($I87="Resuelta",$I87="Cerrada")),'Parámetros'!$B$5&gt;$J87),"Vencida",IF(AND($G87&lt;&gt;"",$G87&gt;'Parámetros'!$B$8),"Importe alto","En plazo")))))))</f>
        <v/>
      </c>
    </row>
    <row r="88" ht="38" customHeight="1">
      <c r="A88" s="25" t="n"/>
      <c r="B88" s="49" t="n"/>
      <c r="C88" s="25" t="n"/>
      <c r="D88" s="25" t="n"/>
      <c r="E88" s="25" t="n"/>
      <c r="F88" s="27" t="n"/>
      <c r="G88" s="50" t="n"/>
      <c r="H88" s="25" t="n"/>
      <c r="I88" s="29" t="n"/>
      <c r="J88" s="51">
        <f>IF(OR($A88="",$B88="",$E88=""),"",IFERROR($B88+VLOOKUP($E88,'Parámetros'!$D$5:$E$9,2,FALSE),""))</f>
        <v/>
      </c>
      <c r="K88" s="49" t="n"/>
      <c r="L88" s="27" t="n"/>
      <c r="M88" s="50" t="n"/>
      <c r="N88" s="52">
        <f>IF(OR($A88="",$G88="",$M88=""),"",IFERROR($G88-$M88,""))</f>
        <v/>
      </c>
      <c r="O88" s="32">
        <f>IF(OR($A88="",$B88="",$I88=""),"",IF(OR($I88="Resuelta",$I88="Cerrada"),IF($K88="","",IFERROR(MAX(0,$K88-$B88),"")),IFERROR(MAX(0,'Parámetros'!$B$5-$B88),"")))</f>
        <v/>
      </c>
      <c r="P88" s="19">
        <f>IF($A88="","",IF(OR($B88="",$C88="",$D88="",$E88="",$F88="",$H88="",$I88="",AND(NOT(OR($I88="Resuelta",$I88="Cerrada")),$K88&lt;&gt;"")),"Revisar datos",IF($J88="","Revisar plazo",IF(AND(OR($I88="Resuelta",$I88="Cerrada"),$K88=""),"Falta fecha de resolución",IF(AND(OR($I88="Resuelta",$I88="Cerrada"),$K88&gt;$J88),"Fuera de plazo",IF(AND(NOT(OR($I88="Resuelta",$I88="Cerrada")),'Parámetros'!$B$5&gt;$J88),"Vencida",IF(AND($G88&lt;&gt;"",$G88&gt;'Parámetros'!$B$8),"Importe alto","En plazo")))))))</f>
        <v/>
      </c>
    </row>
    <row r="89" ht="38" customHeight="1">
      <c r="A89" s="25" t="n"/>
      <c r="B89" s="49" t="n"/>
      <c r="C89" s="25" t="n"/>
      <c r="D89" s="25" t="n"/>
      <c r="E89" s="25" t="n"/>
      <c r="F89" s="27" t="n"/>
      <c r="G89" s="50" t="n"/>
      <c r="H89" s="25" t="n"/>
      <c r="I89" s="29" t="n"/>
      <c r="J89" s="53">
        <f>IF(OR($A89="",$B89="",$E89=""),"",IFERROR($B89+VLOOKUP($E89,'Parámetros'!$D$5:$E$9,2,FALSE),""))</f>
        <v/>
      </c>
      <c r="K89" s="49" t="n"/>
      <c r="L89" s="27" t="n"/>
      <c r="M89" s="50" t="n"/>
      <c r="N89" s="54">
        <f>IF(OR($A89="",$G89="",$M89=""),"",IFERROR($G89-$M89,""))</f>
        <v/>
      </c>
      <c r="O89" s="35">
        <f>IF(OR($A89="",$B89="",$I89=""),"",IF(OR($I89="Resuelta",$I89="Cerrada"),IF($K89="","",IFERROR(MAX(0,$K89-$B89),"")),IFERROR(MAX(0,'Parámetros'!$B$5-$B89),"")))</f>
        <v/>
      </c>
      <c r="P89" s="15">
        <f>IF($A89="","",IF(OR($B89="",$C89="",$D89="",$E89="",$F89="",$H89="",$I89="",AND(NOT(OR($I89="Resuelta",$I89="Cerrada")),$K89&lt;&gt;"")),"Revisar datos",IF($J89="","Revisar plazo",IF(AND(OR($I89="Resuelta",$I89="Cerrada"),$K89=""),"Falta fecha de resolución",IF(AND(OR($I89="Resuelta",$I89="Cerrada"),$K89&gt;$J89),"Fuera de plazo",IF(AND(NOT(OR($I89="Resuelta",$I89="Cerrada")),'Parámetros'!$B$5&gt;$J89),"Vencida",IF(AND($G89&lt;&gt;"",$G89&gt;'Parámetros'!$B$8),"Importe alto","En plazo")))))))</f>
        <v/>
      </c>
    </row>
    <row r="90" ht="38" customHeight="1">
      <c r="A90" s="25" t="n"/>
      <c r="B90" s="49" t="n"/>
      <c r="C90" s="25" t="n"/>
      <c r="D90" s="25" t="n"/>
      <c r="E90" s="25" t="n"/>
      <c r="F90" s="27" t="n"/>
      <c r="G90" s="50" t="n"/>
      <c r="H90" s="25" t="n"/>
      <c r="I90" s="29" t="n"/>
      <c r="J90" s="51">
        <f>IF(OR($A90="",$B90="",$E90=""),"",IFERROR($B90+VLOOKUP($E90,'Parámetros'!$D$5:$E$9,2,FALSE),""))</f>
        <v/>
      </c>
      <c r="K90" s="49" t="n"/>
      <c r="L90" s="27" t="n"/>
      <c r="M90" s="50" t="n"/>
      <c r="N90" s="52">
        <f>IF(OR($A90="",$G90="",$M90=""),"",IFERROR($G90-$M90,""))</f>
        <v/>
      </c>
      <c r="O90" s="32">
        <f>IF(OR($A90="",$B90="",$I90=""),"",IF(OR($I90="Resuelta",$I90="Cerrada"),IF($K90="","",IFERROR(MAX(0,$K90-$B90),"")),IFERROR(MAX(0,'Parámetros'!$B$5-$B90),"")))</f>
        <v/>
      </c>
      <c r="P90" s="19">
        <f>IF($A90="","",IF(OR($B90="",$C90="",$D90="",$E90="",$F90="",$H90="",$I90="",AND(NOT(OR($I90="Resuelta",$I90="Cerrada")),$K90&lt;&gt;"")),"Revisar datos",IF($J90="","Revisar plazo",IF(AND(OR($I90="Resuelta",$I90="Cerrada"),$K90=""),"Falta fecha de resolución",IF(AND(OR($I90="Resuelta",$I90="Cerrada"),$K90&gt;$J90),"Fuera de plazo",IF(AND(NOT(OR($I90="Resuelta",$I90="Cerrada")),'Parámetros'!$B$5&gt;$J90),"Vencida",IF(AND($G90&lt;&gt;"",$G90&gt;'Parámetros'!$B$8),"Importe alto","En plazo")))))))</f>
        <v/>
      </c>
    </row>
    <row r="91" ht="38" customHeight="1">
      <c r="A91" s="25" t="n"/>
      <c r="B91" s="49" t="n"/>
      <c r="C91" s="25" t="n"/>
      <c r="D91" s="25" t="n"/>
      <c r="E91" s="25" t="n"/>
      <c r="F91" s="27" t="n"/>
      <c r="G91" s="50" t="n"/>
      <c r="H91" s="25" t="n"/>
      <c r="I91" s="29" t="n"/>
      <c r="J91" s="53">
        <f>IF(OR($A91="",$B91="",$E91=""),"",IFERROR($B91+VLOOKUP($E91,'Parámetros'!$D$5:$E$9,2,FALSE),""))</f>
        <v/>
      </c>
      <c r="K91" s="49" t="n"/>
      <c r="L91" s="27" t="n"/>
      <c r="M91" s="50" t="n"/>
      <c r="N91" s="54">
        <f>IF(OR($A91="",$G91="",$M91=""),"",IFERROR($G91-$M91,""))</f>
        <v/>
      </c>
      <c r="O91" s="35">
        <f>IF(OR($A91="",$B91="",$I91=""),"",IF(OR($I91="Resuelta",$I91="Cerrada"),IF($K91="","",IFERROR(MAX(0,$K91-$B91),"")),IFERROR(MAX(0,'Parámetros'!$B$5-$B91),"")))</f>
        <v/>
      </c>
      <c r="P91" s="15">
        <f>IF($A91="","",IF(OR($B91="",$C91="",$D91="",$E91="",$F91="",$H91="",$I91="",AND(NOT(OR($I91="Resuelta",$I91="Cerrada")),$K91&lt;&gt;"")),"Revisar datos",IF($J91="","Revisar plazo",IF(AND(OR($I91="Resuelta",$I91="Cerrada"),$K91=""),"Falta fecha de resolución",IF(AND(OR($I91="Resuelta",$I91="Cerrada"),$K91&gt;$J91),"Fuera de plazo",IF(AND(NOT(OR($I91="Resuelta",$I91="Cerrada")),'Parámetros'!$B$5&gt;$J91),"Vencida",IF(AND($G91&lt;&gt;"",$G91&gt;'Parámetros'!$B$8),"Importe alto","En plazo")))))))</f>
        <v/>
      </c>
    </row>
    <row r="92" ht="38" customHeight="1">
      <c r="A92" s="25" t="n"/>
      <c r="B92" s="49" t="n"/>
      <c r="C92" s="25" t="n"/>
      <c r="D92" s="25" t="n"/>
      <c r="E92" s="25" t="n"/>
      <c r="F92" s="27" t="n"/>
      <c r="G92" s="50" t="n"/>
      <c r="H92" s="25" t="n"/>
      <c r="I92" s="29" t="n"/>
      <c r="J92" s="51">
        <f>IF(OR($A92="",$B92="",$E92=""),"",IFERROR($B92+VLOOKUP($E92,'Parámetros'!$D$5:$E$9,2,FALSE),""))</f>
        <v/>
      </c>
      <c r="K92" s="49" t="n"/>
      <c r="L92" s="27" t="n"/>
      <c r="M92" s="50" t="n"/>
      <c r="N92" s="52">
        <f>IF(OR($A92="",$G92="",$M92=""),"",IFERROR($G92-$M92,""))</f>
        <v/>
      </c>
      <c r="O92" s="32">
        <f>IF(OR($A92="",$B92="",$I92=""),"",IF(OR($I92="Resuelta",$I92="Cerrada"),IF($K92="","",IFERROR(MAX(0,$K92-$B92),"")),IFERROR(MAX(0,'Parámetros'!$B$5-$B92),"")))</f>
        <v/>
      </c>
      <c r="P92" s="19">
        <f>IF($A92="","",IF(OR($B92="",$C92="",$D92="",$E92="",$F92="",$H92="",$I92="",AND(NOT(OR($I92="Resuelta",$I92="Cerrada")),$K92&lt;&gt;"")),"Revisar datos",IF($J92="","Revisar plazo",IF(AND(OR($I92="Resuelta",$I92="Cerrada"),$K92=""),"Falta fecha de resolución",IF(AND(OR($I92="Resuelta",$I92="Cerrada"),$K92&gt;$J92),"Fuera de plazo",IF(AND(NOT(OR($I92="Resuelta",$I92="Cerrada")),'Parámetros'!$B$5&gt;$J92),"Vencida",IF(AND($G92&lt;&gt;"",$G92&gt;'Parámetros'!$B$8),"Importe alto","En plazo")))))))</f>
        <v/>
      </c>
    </row>
    <row r="93" ht="38" customHeight="1">
      <c r="A93" s="25" t="n"/>
      <c r="B93" s="49" t="n"/>
      <c r="C93" s="25" t="n"/>
      <c r="D93" s="25" t="n"/>
      <c r="E93" s="25" t="n"/>
      <c r="F93" s="27" t="n"/>
      <c r="G93" s="50" t="n"/>
      <c r="H93" s="25" t="n"/>
      <c r="I93" s="29" t="n"/>
      <c r="J93" s="53">
        <f>IF(OR($A93="",$B93="",$E93=""),"",IFERROR($B93+VLOOKUP($E93,'Parámetros'!$D$5:$E$9,2,FALSE),""))</f>
        <v/>
      </c>
      <c r="K93" s="49" t="n"/>
      <c r="L93" s="27" t="n"/>
      <c r="M93" s="50" t="n"/>
      <c r="N93" s="54">
        <f>IF(OR($A93="",$G93="",$M93=""),"",IFERROR($G93-$M93,""))</f>
        <v/>
      </c>
      <c r="O93" s="35">
        <f>IF(OR($A93="",$B93="",$I93=""),"",IF(OR($I93="Resuelta",$I93="Cerrada"),IF($K93="","",IFERROR(MAX(0,$K93-$B93),"")),IFERROR(MAX(0,'Parámetros'!$B$5-$B93),"")))</f>
        <v/>
      </c>
      <c r="P93" s="15">
        <f>IF($A93="","",IF(OR($B93="",$C93="",$D93="",$E93="",$F93="",$H93="",$I93="",AND(NOT(OR($I93="Resuelta",$I93="Cerrada")),$K93&lt;&gt;"")),"Revisar datos",IF($J93="","Revisar plazo",IF(AND(OR($I93="Resuelta",$I93="Cerrada"),$K93=""),"Falta fecha de resolución",IF(AND(OR($I93="Resuelta",$I93="Cerrada"),$K93&gt;$J93),"Fuera de plazo",IF(AND(NOT(OR($I93="Resuelta",$I93="Cerrada")),'Parámetros'!$B$5&gt;$J93),"Vencida",IF(AND($G93&lt;&gt;"",$G93&gt;'Parámetros'!$B$8),"Importe alto","En plazo")))))))</f>
        <v/>
      </c>
    </row>
    <row r="94" ht="38" customHeight="1">
      <c r="A94" s="25" t="n"/>
      <c r="B94" s="49" t="n"/>
      <c r="C94" s="25" t="n"/>
      <c r="D94" s="25" t="n"/>
      <c r="E94" s="25" t="n"/>
      <c r="F94" s="27" t="n"/>
      <c r="G94" s="50" t="n"/>
      <c r="H94" s="25" t="n"/>
      <c r="I94" s="29" t="n"/>
      <c r="J94" s="51">
        <f>IF(OR($A94="",$B94="",$E94=""),"",IFERROR($B94+VLOOKUP($E94,'Parámetros'!$D$5:$E$9,2,FALSE),""))</f>
        <v/>
      </c>
      <c r="K94" s="49" t="n"/>
      <c r="L94" s="27" t="n"/>
      <c r="M94" s="50" t="n"/>
      <c r="N94" s="52">
        <f>IF(OR($A94="",$G94="",$M94=""),"",IFERROR($G94-$M94,""))</f>
        <v/>
      </c>
      <c r="O94" s="32">
        <f>IF(OR($A94="",$B94="",$I94=""),"",IF(OR($I94="Resuelta",$I94="Cerrada"),IF($K94="","",IFERROR(MAX(0,$K94-$B94),"")),IFERROR(MAX(0,'Parámetros'!$B$5-$B94),"")))</f>
        <v/>
      </c>
      <c r="P94" s="19">
        <f>IF($A94="","",IF(OR($B94="",$C94="",$D94="",$E94="",$F94="",$H94="",$I94="",AND(NOT(OR($I94="Resuelta",$I94="Cerrada")),$K94&lt;&gt;"")),"Revisar datos",IF($J94="","Revisar plazo",IF(AND(OR($I94="Resuelta",$I94="Cerrada"),$K94=""),"Falta fecha de resolución",IF(AND(OR($I94="Resuelta",$I94="Cerrada"),$K94&gt;$J94),"Fuera de plazo",IF(AND(NOT(OR($I94="Resuelta",$I94="Cerrada")),'Parámetros'!$B$5&gt;$J94),"Vencida",IF(AND($G94&lt;&gt;"",$G94&gt;'Parámetros'!$B$8),"Importe alto","En plazo")))))))</f>
        <v/>
      </c>
    </row>
    <row r="95" ht="38" customHeight="1">
      <c r="A95" s="25" t="n"/>
      <c r="B95" s="49" t="n"/>
      <c r="C95" s="25" t="n"/>
      <c r="D95" s="25" t="n"/>
      <c r="E95" s="25" t="n"/>
      <c r="F95" s="27" t="n"/>
      <c r="G95" s="50" t="n"/>
      <c r="H95" s="25" t="n"/>
      <c r="I95" s="29" t="n"/>
      <c r="J95" s="53">
        <f>IF(OR($A95="",$B95="",$E95=""),"",IFERROR($B95+VLOOKUP($E95,'Parámetros'!$D$5:$E$9,2,FALSE),""))</f>
        <v/>
      </c>
      <c r="K95" s="49" t="n"/>
      <c r="L95" s="27" t="n"/>
      <c r="M95" s="50" t="n"/>
      <c r="N95" s="54">
        <f>IF(OR($A95="",$G95="",$M95=""),"",IFERROR($G95-$M95,""))</f>
        <v/>
      </c>
      <c r="O95" s="35">
        <f>IF(OR($A95="",$B95="",$I95=""),"",IF(OR($I95="Resuelta",$I95="Cerrada"),IF($K95="","",IFERROR(MAX(0,$K95-$B95),"")),IFERROR(MAX(0,'Parámetros'!$B$5-$B95),"")))</f>
        <v/>
      </c>
      <c r="P95" s="15">
        <f>IF($A95="","",IF(OR($B95="",$C95="",$D95="",$E95="",$F95="",$H95="",$I95="",AND(NOT(OR($I95="Resuelta",$I95="Cerrada")),$K95&lt;&gt;"")),"Revisar datos",IF($J95="","Revisar plazo",IF(AND(OR($I95="Resuelta",$I95="Cerrada"),$K95=""),"Falta fecha de resolución",IF(AND(OR($I95="Resuelta",$I95="Cerrada"),$K95&gt;$J95),"Fuera de plazo",IF(AND(NOT(OR($I95="Resuelta",$I95="Cerrada")),'Parámetros'!$B$5&gt;$J95),"Vencida",IF(AND($G95&lt;&gt;"",$G95&gt;'Parámetros'!$B$8),"Importe alto","En plazo")))))))</f>
        <v/>
      </c>
    </row>
    <row r="96" ht="38" customHeight="1">
      <c r="A96" s="25" t="n"/>
      <c r="B96" s="49" t="n"/>
      <c r="C96" s="25" t="n"/>
      <c r="D96" s="25" t="n"/>
      <c r="E96" s="25" t="n"/>
      <c r="F96" s="27" t="n"/>
      <c r="G96" s="50" t="n"/>
      <c r="H96" s="25" t="n"/>
      <c r="I96" s="29" t="n"/>
      <c r="J96" s="51">
        <f>IF(OR($A96="",$B96="",$E96=""),"",IFERROR($B96+VLOOKUP($E96,'Parámetros'!$D$5:$E$9,2,FALSE),""))</f>
        <v/>
      </c>
      <c r="K96" s="49" t="n"/>
      <c r="L96" s="27" t="n"/>
      <c r="M96" s="50" t="n"/>
      <c r="N96" s="52">
        <f>IF(OR($A96="",$G96="",$M96=""),"",IFERROR($G96-$M96,""))</f>
        <v/>
      </c>
      <c r="O96" s="32">
        <f>IF(OR($A96="",$B96="",$I96=""),"",IF(OR($I96="Resuelta",$I96="Cerrada"),IF($K96="","",IFERROR(MAX(0,$K96-$B96),"")),IFERROR(MAX(0,'Parámetros'!$B$5-$B96),"")))</f>
        <v/>
      </c>
      <c r="P96" s="19">
        <f>IF($A96="","",IF(OR($B96="",$C96="",$D96="",$E96="",$F96="",$H96="",$I96="",AND(NOT(OR($I96="Resuelta",$I96="Cerrada")),$K96&lt;&gt;"")),"Revisar datos",IF($J96="","Revisar plazo",IF(AND(OR($I96="Resuelta",$I96="Cerrada"),$K96=""),"Falta fecha de resolución",IF(AND(OR($I96="Resuelta",$I96="Cerrada"),$K96&gt;$J96),"Fuera de plazo",IF(AND(NOT(OR($I96="Resuelta",$I96="Cerrada")),'Parámetros'!$B$5&gt;$J96),"Vencida",IF(AND($G96&lt;&gt;"",$G96&gt;'Parámetros'!$B$8),"Importe alto","En plazo")))))))</f>
        <v/>
      </c>
    </row>
    <row r="97" ht="38" customHeight="1">
      <c r="A97" s="25" t="n"/>
      <c r="B97" s="49" t="n"/>
      <c r="C97" s="25" t="n"/>
      <c r="D97" s="25" t="n"/>
      <c r="E97" s="25" t="n"/>
      <c r="F97" s="27" t="n"/>
      <c r="G97" s="50" t="n"/>
      <c r="H97" s="25" t="n"/>
      <c r="I97" s="29" t="n"/>
      <c r="J97" s="53">
        <f>IF(OR($A97="",$B97="",$E97=""),"",IFERROR($B97+VLOOKUP($E97,'Parámetros'!$D$5:$E$9,2,FALSE),""))</f>
        <v/>
      </c>
      <c r="K97" s="49" t="n"/>
      <c r="L97" s="27" t="n"/>
      <c r="M97" s="50" t="n"/>
      <c r="N97" s="54">
        <f>IF(OR($A97="",$G97="",$M97=""),"",IFERROR($G97-$M97,""))</f>
        <v/>
      </c>
      <c r="O97" s="35">
        <f>IF(OR($A97="",$B97="",$I97=""),"",IF(OR($I97="Resuelta",$I97="Cerrada"),IF($K97="","",IFERROR(MAX(0,$K97-$B97),"")),IFERROR(MAX(0,'Parámetros'!$B$5-$B97),"")))</f>
        <v/>
      </c>
      <c r="P97" s="15">
        <f>IF($A97="","",IF(OR($B97="",$C97="",$D97="",$E97="",$F97="",$H97="",$I97="",AND(NOT(OR($I97="Resuelta",$I97="Cerrada")),$K97&lt;&gt;"")),"Revisar datos",IF($J97="","Revisar plazo",IF(AND(OR($I97="Resuelta",$I97="Cerrada"),$K97=""),"Falta fecha de resolución",IF(AND(OR($I97="Resuelta",$I97="Cerrada"),$K97&gt;$J97),"Fuera de plazo",IF(AND(NOT(OR($I97="Resuelta",$I97="Cerrada")),'Parámetros'!$B$5&gt;$J97),"Vencida",IF(AND($G97&lt;&gt;"",$G97&gt;'Parámetros'!$B$8),"Importe alto","En plazo")))))))</f>
        <v/>
      </c>
    </row>
    <row r="98" ht="38" customHeight="1">
      <c r="A98" s="25" t="n"/>
      <c r="B98" s="49" t="n"/>
      <c r="C98" s="25" t="n"/>
      <c r="D98" s="25" t="n"/>
      <c r="E98" s="25" t="n"/>
      <c r="F98" s="27" t="n"/>
      <c r="G98" s="50" t="n"/>
      <c r="H98" s="25" t="n"/>
      <c r="I98" s="29" t="n"/>
      <c r="J98" s="51">
        <f>IF(OR($A98="",$B98="",$E98=""),"",IFERROR($B98+VLOOKUP($E98,'Parámetros'!$D$5:$E$9,2,FALSE),""))</f>
        <v/>
      </c>
      <c r="K98" s="49" t="n"/>
      <c r="L98" s="27" t="n"/>
      <c r="M98" s="50" t="n"/>
      <c r="N98" s="52">
        <f>IF(OR($A98="",$G98="",$M98=""),"",IFERROR($G98-$M98,""))</f>
        <v/>
      </c>
      <c r="O98" s="32">
        <f>IF(OR($A98="",$B98="",$I98=""),"",IF(OR($I98="Resuelta",$I98="Cerrada"),IF($K98="","",IFERROR(MAX(0,$K98-$B98),"")),IFERROR(MAX(0,'Parámetros'!$B$5-$B98),"")))</f>
        <v/>
      </c>
      <c r="P98" s="19">
        <f>IF($A98="","",IF(OR($B98="",$C98="",$D98="",$E98="",$F98="",$H98="",$I98="",AND(NOT(OR($I98="Resuelta",$I98="Cerrada")),$K98&lt;&gt;"")),"Revisar datos",IF($J98="","Revisar plazo",IF(AND(OR($I98="Resuelta",$I98="Cerrada"),$K98=""),"Falta fecha de resolución",IF(AND(OR($I98="Resuelta",$I98="Cerrada"),$K98&gt;$J98),"Fuera de plazo",IF(AND(NOT(OR($I98="Resuelta",$I98="Cerrada")),'Parámetros'!$B$5&gt;$J98),"Vencida",IF(AND($G98&lt;&gt;"",$G98&gt;'Parámetros'!$B$8),"Importe alto","En plazo")))))))</f>
        <v/>
      </c>
    </row>
    <row r="99" ht="38" customHeight="1">
      <c r="A99" s="25" t="n"/>
      <c r="B99" s="49" t="n"/>
      <c r="C99" s="25" t="n"/>
      <c r="D99" s="25" t="n"/>
      <c r="E99" s="25" t="n"/>
      <c r="F99" s="27" t="n"/>
      <c r="G99" s="50" t="n"/>
      <c r="H99" s="25" t="n"/>
      <c r="I99" s="29" t="n"/>
      <c r="J99" s="53">
        <f>IF(OR($A99="",$B99="",$E99=""),"",IFERROR($B99+VLOOKUP($E99,'Parámetros'!$D$5:$E$9,2,FALSE),""))</f>
        <v/>
      </c>
      <c r="K99" s="49" t="n"/>
      <c r="L99" s="27" t="n"/>
      <c r="M99" s="50" t="n"/>
      <c r="N99" s="54">
        <f>IF(OR($A99="",$G99="",$M99=""),"",IFERROR($G99-$M99,""))</f>
        <v/>
      </c>
      <c r="O99" s="35">
        <f>IF(OR($A99="",$B99="",$I99=""),"",IF(OR($I99="Resuelta",$I99="Cerrada"),IF($K99="","",IFERROR(MAX(0,$K99-$B99),"")),IFERROR(MAX(0,'Parámetros'!$B$5-$B99),"")))</f>
        <v/>
      </c>
      <c r="P99" s="15">
        <f>IF($A99="","",IF(OR($B99="",$C99="",$D99="",$E99="",$F99="",$H99="",$I99="",AND(NOT(OR($I99="Resuelta",$I99="Cerrada")),$K99&lt;&gt;"")),"Revisar datos",IF($J99="","Revisar plazo",IF(AND(OR($I99="Resuelta",$I99="Cerrada"),$K99=""),"Falta fecha de resolución",IF(AND(OR($I99="Resuelta",$I99="Cerrada"),$K99&gt;$J99),"Fuera de plazo",IF(AND(NOT(OR($I99="Resuelta",$I99="Cerrada")),'Parámetros'!$B$5&gt;$J99),"Vencida",IF(AND($G99&lt;&gt;"",$G99&gt;'Parámetros'!$B$8),"Importe alto","En plazo")))))))</f>
        <v/>
      </c>
    </row>
    <row r="100" ht="38" customHeight="1">
      <c r="A100" s="25" t="n"/>
      <c r="B100" s="49" t="n"/>
      <c r="C100" s="25" t="n"/>
      <c r="D100" s="25" t="n"/>
      <c r="E100" s="25" t="n"/>
      <c r="F100" s="27" t="n"/>
      <c r="G100" s="50" t="n"/>
      <c r="H100" s="25" t="n"/>
      <c r="I100" s="29" t="n"/>
      <c r="J100" s="51">
        <f>IF(OR($A100="",$B100="",$E100=""),"",IFERROR($B100+VLOOKUP($E100,'Parámetros'!$D$5:$E$9,2,FALSE),""))</f>
        <v/>
      </c>
      <c r="K100" s="49" t="n"/>
      <c r="L100" s="27" t="n"/>
      <c r="M100" s="50" t="n"/>
      <c r="N100" s="52">
        <f>IF(OR($A100="",$G100="",$M100=""),"",IFERROR($G100-$M100,""))</f>
        <v/>
      </c>
      <c r="O100" s="32">
        <f>IF(OR($A100="",$B100="",$I100=""),"",IF(OR($I100="Resuelta",$I100="Cerrada"),IF($K100="","",IFERROR(MAX(0,$K100-$B100),"")),IFERROR(MAX(0,'Parámetros'!$B$5-$B100),"")))</f>
        <v/>
      </c>
      <c r="P100" s="19">
        <f>IF($A100="","",IF(OR($B100="",$C100="",$D100="",$E100="",$F100="",$H100="",$I100="",AND(NOT(OR($I100="Resuelta",$I100="Cerrada")),$K100&lt;&gt;"")),"Revisar datos",IF($J100="","Revisar plazo",IF(AND(OR($I100="Resuelta",$I100="Cerrada"),$K100=""),"Falta fecha de resolución",IF(AND(OR($I100="Resuelta",$I100="Cerrada"),$K100&gt;$J100),"Fuera de plazo",IF(AND(NOT(OR($I100="Resuelta",$I100="Cerrada")),'Parámetros'!$B$5&gt;$J100),"Vencida",IF(AND($G100&lt;&gt;"",$G100&gt;'Parámetros'!$B$8),"Importe alto","En plazo")))))))</f>
        <v/>
      </c>
    </row>
    <row r="101" ht="38" customHeight="1">
      <c r="A101" s="25" t="n"/>
      <c r="B101" s="49" t="n"/>
      <c r="C101" s="25" t="n"/>
      <c r="D101" s="25" t="n"/>
      <c r="E101" s="25" t="n"/>
      <c r="F101" s="27" t="n"/>
      <c r="G101" s="50" t="n"/>
      <c r="H101" s="25" t="n"/>
      <c r="I101" s="29" t="n"/>
      <c r="J101" s="53">
        <f>IF(OR($A101="",$B101="",$E101=""),"",IFERROR($B101+VLOOKUP($E101,'Parámetros'!$D$5:$E$9,2,FALSE),""))</f>
        <v/>
      </c>
      <c r="K101" s="49" t="n"/>
      <c r="L101" s="27" t="n"/>
      <c r="M101" s="50" t="n"/>
      <c r="N101" s="54">
        <f>IF(OR($A101="",$G101="",$M101=""),"",IFERROR($G101-$M101,""))</f>
        <v/>
      </c>
      <c r="O101" s="35">
        <f>IF(OR($A101="",$B101="",$I101=""),"",IF(OR($I101="Resuelta",$I101="Cerrada"),IF($K101="","",IFERROR(MAX(0,$K101-$B101),"")),IFERROR(MAX(0,'Parámetros'!$B$5-$B101),"")))</f>
        <v/>
      </c>
      <c r="P101" s="15">
        <f>IF($A101="","",IF(OR($B101="",$C101="",$D101="",$E101="",$F101="",$H101="",$I101="",AND(NOT(OR($I101="Resuelta",$I101="Cerrada")),$K101&lt;&gt;"")),"Revisar datos",IF($J101="","Revisar plazo",IF(AND(OR($I101="Resuelta",$I101="Cerrada"),$K101=""),"Falta fecha de resolución",IF(AND(OR($I101="Resuelta",$I101="Cerrada"),$K101&gt;$J101),"Fuera de plazo",IF(AND(NOT(OR($I101="Resuelta",$I101="Cerrada")),'Parámetros'!$B$5&gt;$J101),"Vencida",IF(AND($G101&lt;&gt;"",$G101&gt;'Parámetros'!$B$8),"Importe alto","En plazo")))))))</f>
        <v/>
      </c>
    </row>
    <row r="102" ht="38" customHeight="1">
      <c r="A102" s="25" t="n"/>
      <c r="B102" s="49" t="n"/>
      <c r="C102" s="25" t="n"/>
      <c r="D102" s="25" t="n"/>
      <c r="E102" s="25" t="n"/>
      <c r="F102" s="27" t="n"/>
      <c r="G102" s="50" t="n"/>
      <c r="H102" s="25" t="n"/>
      <c r="I102" s="29" t="n"/>
      <c r="J102" s="51">
        <f>IF(OR($A102="",$B102="",$E102=""),"",IFERROR($B102+VLOOKUP($E102,'Parámetros'!$D$5:$E$9,2,FALSE),""))</f>
        <v/>
      </c>
      <c r="K102" s="49" t="n"/>
      <c r="L102" s="27" t="n"/>
      <c r="M102" s="50" t="n"/>
      <c r="N102" s="52">
        <f>IF(OR($A102="",$G102="",$M102=""),"",IFERROR($G102-$M102,""))</f>
        <v/>
      </c>
      <c r="O102" s="32">
        <f>IF(OR($A102="",$B102="",$I102=""),"",IF(OR($I102="Resuelta",$I102="Cerrada"),IF($K102="","",IFERROR(MAX(0,$K102-$B102),"")),IFERROR(MAX(0,'Parámetros'!$B$5-$B102),"")))</f>
        <v/>
      </c>
      <c r="P102" s="19">
        <f>IF($A102="","",IF(OR($B102="",$C102="",$D102="",$E102="",$F102="",$H102="",$I102="",AND(NOT(OR($I102="Resuelta",$I102="Cerrada")),$K102&lt;&gt;"")),"Revisar datos",IF($J102="","Revisar plazo",IF(AND(OR($I102="Resuelta",$I102="Cerrada"),$K102=""),"Falta fecha de resolución",IF(AND(OR($I102="Resuelta",$I102="Cerrada"),$K102&gt;$J102),"Fuera de plazo",IF(AND(NOT(OR($I102="Resuelta",$I102="Cerrada")),'Parámetros'!$B$5&gt;$J102),"Vencida",IF(AND($G102&lt;&gt;"",$G102&gt;'Parámetros'!$B$8),"Importe alto","En plazo")))))))</f>
        <v/>
      </c>
    </row>
    <row r="103" ht="38" customHeight="1">
      <c r="A103" s="25" t="n"/>
      <c r="B103" s="49" t="n"/>
      <c r="C103" s="25" t="n"/>
      <c r="D103" s="25" t="n"/>
      <c r="E103" s="25" t="n"/>
      <c r="F103" s="27" t="n"/>
      <c r="G103" s="50" t="n"/>
      <c r="H103" s="25" t="n"/>
      <c r="I103" s="29" t="n"/>
      <c r="J103" s="53">
        <f>IF(OR($A103="",$B103="",$E103=""),"",IFERROR($B103+VLOOKUP($E103,'Parámetros'!$D$5:$E$9,2,FALSE),""))</f>
        <v/>
      </c>
      <c r="K103" s="49" t="n"/>
      <c r="L103" s="27" t="n"/>
      <c r="M103" s="50" t="n"/>
      <c r="N103" s="54">
        <f>IF(OR($A103="",$G103="",$M103=""),"",IFERROR($G103-$M103,""))</f>
        <v/>
      </c>
      <c r="O103" s="35">
        <f>IF(OR($A103="",$B103="",$I103=""),"",IF(OR($I103="Resuelta",$I103="Cerrada"),IF($K103="","",IFERROR(MAX(0,$K103-$B103),"")),IFERROR(MAX(0,'Parámetros'!$B$5-$B103),"")))</f>
        <v/>
      </c>
      <c r="P103" s="15">
        <f>IF($A103="","",IF(OR($B103="",$C103="",$D103="",$E103="",$F103="",$H103="",$I103="",AND(NOT(OR($I103="Resuelta",$I103="Cerrada")),$K103&lt;&gt;"")),"Revisar datos",IF($J103="","Revisar plazo",IF(AND(OR($I103="Resuelta",$I103="Cerrada"),$K103=""),"Falta fecha de resolución",IF(AND(OR($I103="Resuelta",$I103="Cerrada"),$K103&gt;$J103),"Fuera de plazo",IF(AND(NOT(OR($I103="Resuelta",$I103="Cerrada")),'Parámetros'!$B$5&gt;$J103),"Vencida",IF(AND($G103&lt;&gt;"",$G103&gt;'Parámetros'!$B$8),"Importe alto","En plazo")))))))</f>
        <v/>
      </c>
    </row>
    <row r="104" ht="38" customHeight="1">
      <c r="A104" s="25" t="n"/>
      <c r="B104" s="49" t="n"/>
      <c r="C104" s="25" t="n"/>
      <c r="D104" s="25" t="n"/>
      <c r="E104" s="25" t="n"/>
      <c r="F104" s="27" t="n"/>
      <c r="G104" s="50" t="n"/>
      <c r="H104" s="25" t="n"/>
      <c r="I104" s="29" t="n"/>
      <c r="J104" s="51">
        <f>IF(OR($A104="",$B104="",$E104=""),"",IFERROR($B104+VLOOKUP($E104,'Parámetros'!$D$5:$E$9,2,FALSE),""))</f>
        <v/>
      </c>
      <c r="K104" s="49" t="n"/>
      <c r="L104" s="27" t="n"/>
      <c r="M104" s="50" t="n"/>
      <c r="N104" s="52">
        <f>IF(OR($A104="",$G104="",$M104=""),"",IFERROR($G104-$M104,""))</f>
        <v/>
      </c>
      <c r="O104" s="32">
        <f>IF(OR($A104="",$B104="",$I104=""),"",IF(OR($I104="Resuelta",$I104="Cerrada"),IF($K104="","",IFERROR(MAX(0,$K104-$B104),"")),IFERROR(MAX(0,'Parámetros'!$B$5-$B104),"")))</f>
        <v/>
      </c>
      <c r="P104" s="19">
        <f>IF($A104="","",IF(OR($B104="",$C104="",$D104="",$E104="",$F104="",$H104="",$I104="",AND(NOT(OR($I104="Resuelta",$I104="Cerrada")),$K104&lt;&gt;"")),"Revisar datos",IF($J104="","Revisar plazo",IF(AND(OR($I104="Resuelta",$I104="Cerrada"),$K104=""),"Falta fecha de resolución",IF(AND(OR($I104="Resuelta",$I104="Cerrada"),$K104&gt;$J104),"Fuera de plazo",IF(AND(NOT(OR($I104="Resuelta",$I104="Cerrada")),'Parámetros'!$B$5&gt;$J104),"Vencida",IF(AND($G104&lt;&gt;"",$G104&gt;'Parámetros'!$B$8),"Importe alto","En plazo")))))))</f>
        <v/>
      </c>
    </row>
    <row r="105" ht="38" customHeight="1">
      <c r="A105" s="25" t="n"/>
      <c r="B105" s="49" t="n"/>
      <c r="C105" s="25" t="n"/>
      <c r="D105" s="25" t="n"/>
      <c r="E105" s="25" t="n"/>
      <c r="F105" s="27" t="n"/>
      <c r="G105" s="50" t="n"/>
      <c r="H105" s="25" t="n"/>
      <c r="I105" s="29" t="n"/>
      <c r="J105" s="53">
        <f>IF(OR($A105="",$B105="",$E105=""),"",IFERROR($B105+VLOOKUP($E105,'Parámetros'!$D$5:$E$9,2,FALSE),""))</f>
        <v/>
      </c>
      <c r="K105" s="49" t="n"/>
      <c r="L105" s="27" t="n"/>
      <c r="M105" s="50" t="n"/>
      <c r="N105" s="54">
        <f>IF(OR($A105="",$G105="",$M105=""),"",IFERROR($G105-$M105,""))</f>
        <v/>
      </c>
      <c r="O105" s="35">
        <f>IF(OR($A105="",$B105="",$I105=""),"",IF(OR($I105="Resuelta",$I105="Cerrada"),IF($K105="","",IFERROR(MAX(0,$K105-$B105),"")),IFERROR(MAX(0,'Parámetros'!$B$5-$B105),"")))</f>
        <v/>
      </c>
      <c r="P105" s="15">
        <f>IF($A105="","",IF(OR($B105="",$C105="",$D105="",$E105="",$F105="",$H105="",$I105="",AND(NOT(OR($I105="Resuelta",$I105="Cerrada")),$K105&lt;&gt;"")),"Revisar datos",IF($J105="","Revisar plazo",IF(AND(OR($I105="Resuelta",$I105="Cerrada"),$K105=""),"Falta fecha de resolución",IF(AND(OR($I105="Resuelta",$I105="Cerrada"),$K105&gt;$J105),"Fuera de plazo",IF(AND(NOT(OR($I105="Resuelta",$I105="Cerrada")),'Parámetros'!$B$5&gt;$J105),"Vencida",IF(AND($G105&lt;&gt;"",$G105&gt;'Parámetros'!$B$8),"Importe alto","En plazo")))))))</f>
        <v/>
      </c>
    </row>
  </sheetData>
  <autoFilter ref="A5:P105"/>
  <mergeCells count="1">
    <mergeCell ref="A1:P1"/>
  </mergeCells>
  <conditionalFormatting sqref="P6:P105">
    <cfRule type="expression" priority="1" dxfId="0" stopIfTrue="1">
      <formula>OR($P6="Vencida",$P6="Fuera de plazo",$P6="Revisar datos",$P6="Revisar plazo",$P6="Falta fecha de resolución",$P6="Importe alto")</formula>
    </cfRule>
    <cfRule type="expression" priority="2" dxfId="1" stopIfTrue="1">
      <formula>$P6="En plazo"</formula>
    </cfRule>
  </conditionalFormatting>
  <conditionalFormatting sqref="I6:I105">
    <cfRule type="expression" priority="3" dxfId="1" stopIfTrue="1">
      <formula>OR($I6="Resuelta",$I6="Cerrada")</formula>
    </cfRule>
  </conditionalFormatting>
  <dataValidations count="7">
    <dataValidation sqref="A6:A105" showDropDown="0" showInputMessage="1" showErrorMessage="1" allowBlank="0" errorTitle="Folio no válido" error="El folio debe tener hasta 30 caracteres y no puede repetirse." promptTitle="Folio" prompt="Use un identificador interno único; los ejemplos comienzan con FIC." type="custom" errorStyle="stop">
      <formula1>OR(A6="",AND(LEN(A6)&lt;=30,COUNTIF($A$6:$A$105,A6)=1))</formula1>
    </dataValidation>
    <dataValidation sqref="B6:B105" showDropDown="0" showInputMessage="1" showErrorMessage="1" allowBlank="0" errorTitle="Fecha no válida" error="La fecha debe estar dentro del intervalo definido en Parámetros." promptTitle="Fecha de recepción" prompt="Capture la fecha de recepción en formato dd/mm/aaaa." type="date" errorStyle="stop" operator="between">
      <formula1>'Parámetros'!$B$6</formula1>
      <formula2>'Parámetros'!$B$7</formula2>
    </dataValidation>
    <dataValidation sqref="E6:E105" showDropDown="0" showInputMessage="1" showErrorMessage="1" allowBlank="0" errorTitle="Categoría no válida" error="Seleccione una categoría de la lista editable de Parámetros." promptTitle="Categoría" prompt="La categoría determina el plazo interno de seguimiento." type="list" errorStyle="stop">
      <formula1>INDIRECT("'Parámetros'!$D$5:$D$9")</formula1>
    </dataValidation>
    <dataValidation sqref="I6:I105" showDropDown="0" showInputMessage="1" showErrorMessage="1" allowBlank="0" errorTitle="Estado no válido" error="Seleccione un estado de la lista editable de Parámetros." promptTitle="Estado" prompt="Use Resuelta o Cerrada únicamente cuando exista fecha de resolución." type="list" errorStyle="stop">
      <formula1>INDIRECT("'Parámetros'!$G$5:$G$9")</formula1>
    </dataValidation>
    <dataValidation sqref="G6:G105 M6:M105" showDropDown="0" showInputMessage="1" showErrorMessage="1" allowBlank="0" errorTitle="Importe no válido" error="El importe debe ser mayor o igual a cero y no superar el máximo de Parámetros." promptTitle="Importe en MXN" prompt="Capture importes en pesos mexicanos; deje en blanco cuando no aplique." type="decimal" errorStyle="stop" operator="between">
      <formula1>0</formula1>
      <formula2>'Parámetros'!$B$9</formula2>
    </dataValidation>
    <dataValidation sqref="K6:K105" showDropDown="0" showInputMessage="1" showErrorMessage="1" allowBlank="0" errorTitle="Fecha de resolución no válida" error="La fecha de resolución no puede ser anterior a la recepción ni posterior al máximo permitido." promptTitle="Fecha de resolución" prompt="Capture esta fecha cuando el estado sea Resuelta o Cerrada." type="custom" errorStyle="stop">
      <formula1>OR(K6="",AND($B6&lt;&gt;"",ISNUMBER(K6),K6&gt;=$B6,K6&lt;='Parámetros'!$B$7))</formula1>
    </dataValidation>
    <dataValidation sqref="F6:F105 L6:L105" showDropDown="0" showInputMessage="0" showErrorMessage="1" allowBlank="0" errorTitle="Texto demasiado largo" error="El texto no debe exceder 500 caracteres." type="textLength" errorStyle="stop" operator="lessThanOrEqual">
      <formula1>500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05A28"/>
    <outlinePr summaryBelow="1" summaryRight="1"/>
    <pageSetUpPr/>
  </sheetPr>
  <dimension ref="A1:G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9" customWidth="1" min="2" max="2"/>
    <col width="3" customWidth="1" min="3" max="3"/>
    <col width="25" customWidth="1" min="4" max="4"/>
    <col width="20" customWidth="1" min="5" max="5"/>
    <col width="3" customWidth="1" min="6" max="6"/>
    <col width="20" customWidth="1" min="7" max="7"/>
  </cols>
  <sheetData>
    <row r="1" ht="28" customHeight="1">
      <c r="A1" s="1" t="inlineStr">
        <is>
          <t>Parámetros editables — Taller Ficticio Motor Nube</t>
        </is>
      </c>
      <c r="B1" s="38" t="n"/>
      <c r="C1" s="38" t="n"/>
      <c r="D1" s="38" t="n"/>
      <c r="E1" s="38" t="n"/>
      <c r="F1" s="38" t="n"/>
      <c r="G1" s="39" t="n"/>
    </row>
    <row r="2" ht="42" customHeight="1">
      <c r="A2" s="2" t="inlineStr">
        <is>
          <t>Supuestos internos editables. Los plazos y alertas apoyan el seguimiento administrativo y no representan garantía contractual, técnica, fiscal o normativa.</t>
        </is>
      </c>
    </row>
    <row r="3"/>
    <row r="4">
      <c r="A4" s="5" t="inlineStr">
        <is>
          <t>Parámetro</t>
        </is>
      </c>
      <c r="B4" s="5" t="inlineStr">
        <is>
          <t>Valor editable</t>
        </is>
      </c>
      <c r="D4" s="5" t="inlineStr">
        <is>
          <t>Categoría editable</t>
        </is>
      </c>
      <c r="E4" s="5" t="inlineStr">
        <is>
          <t>Días objetivo internos</t>
        </is>
      </c>
      <c r="G4" s="5" t="inlineStr">
        <is>
          <t>Estado editable</t>
        </is>
      </c>
    </row>
    <row r="5">
      <c r="A5" s="8" t="inlineStr">
        <is>
          <t>Fecha de corte para alertas</t>
        </is>
      </c>
      <c r="B5" s="49" t="n">
        <v>46274</v>
      </c>
      <c r="D5" s="25" t="inlineStr">
        <is>
          <t>Servicio realizado</t>
        </is>
      </c>
      <c r="E5" s="36" t="n">
        <v>5</v>
      </c>
      <c r="G5" s="25" t="inlineStr">
        <is>
          <t>Recibida</t>
        </is>
      </c>
    </row>
    <row r="6">
      <c r="A6" s="6" t="inlineStr">
        <is>
          <t>Fecha mínima permitida</t>
        </is>
      </c>
      <c r="B6" s="49" t="n">
        <v>45909</v>
      </c>
      <c r="D6" s="25" t="inlineStr">
        <is>
          <t>Refacción</t>
        </is>
      </c>
      <c r="E6" s="36" t="n">
        <v>7</v>
      </c>
      <c r="G6" s="25" t="inlineStr">
        <is>
          <t>En revisión</t>
        </is>
      </c>
    </row>
    <row r="7">
      <c r="A7" s="8" t="inlineStr">
        <is>
          <t>Fecha máxima permitida</t>
        </is>
      </c>
      <c r="B7" s="49" t="n">
        <v>46639</v>
      </c>
      <c r="D7" s="25" t="inlineStr">
        <is>
          <t>Tiempo de entrega</t>
        </is>
      </c>
      <c r="E7" s="36" t="n">
        <v>3</v>
      </c>
      <c r="G7" s="25" t="inlineStr">
        <is>
          <t>En atención</t>
        </is>
      </c>
    </row>
    <row r="8">
      <c r="A8" s="6" t="inlineStr">
        <is>
          <t>Umbral de importe alto (MXN)</t>
        </is>
      </c>
      <c r="B8" s="55" t="n">
        <v>15000</v>
      </c>
      <c r="D8" s="25" t="inlineStr">
        <is>
          <t>Atención al cliente</t>
        </is>
      </c>
      <c r="E8" s="36" t="n">
        <v>2</v>
      </c>
      <c r="G8" s="25" t="inlineStr">
        <is>
          <t>Resuelta</t>
        </is>
      </c>
    </row>
    <row r="9">
      <c r="A9" s="8" t="inlineStr">
        <is>
          <t>Importe máximo de captura (MXN)</t>
        </is>
      </c>
      <c r="B9" s="55" t="n">
        <v>500000</v>
      </c>
      <c r="D9" s="25" t="inlineStr">
        <is>
          <t>Cargo o cobro</t>
        </is>
      </c>
      <c r="E9" s="36" t="n">
        <v>4</v>
      </c>
      <c r="G9" s="25" t="inlineStr">
        <is>
          <t>Cerrada</t>
        </is>
      </c>
    </row>
    <row r="10">
      <c r="A10" s="6" t="inlineStr">
        <is>
          <t>Máximo de días objetivo permitido</t>
        </is>
      </c>
      <c r="B10" s="36" t="n">
        <v>60</v>
      </c>
    </row>
  </sheetData>
  <autoFilter ref="D4:E9"/>
  <mergeCells count="1">
    <mergeCell ref="A1:G1"/>
  </mergeCells>
  <dataValidations count="7">
    <dataValidation sqref="B5" showDropDown="0" showInputMessage="1" showErrorMessage="1" allowBlank="0" errorTitle="Fecha de corte no válida" error="La fecha de corte debe estar entre las fechas mínima y máxima." promptTitle="Fecha de corte" prompt="Capture la fecha usada para calcular alertas y días transcurridos." type="custom" errorStyle="stop">
      <formula1>AND(ISNUMBER(B5),B5&gt;=B6,B5&lt;=B7)</formula1>
    </dataValidation>
    <dataValidation sqref="B6" showDropDown="0" showInputMessage="0" showErrorMessage="1" allowBlank="0" errorTitle="Fecha mínima no válida" error="La fecha mínima no puede ser posterior a la fecha de corte." type="custom" errorStyle="stop">
      <formula1>AND(ISNUMBER(B6),B6&lt;=B5)</formula1>
    </dataValidation>
    <dataValidation sqref="B7" showDropDown="0" showInputMessage="0" showErrorMessage="1" allowBlank="0" errorTitle="Fecha máxima no válida" error="La fecha máxima no puede ser anterior a la fecha de corte." type="custom" errorStyle="stop">
      <formula1>AND(ISNUMBER(B7),B7&gt;=B5)</formula1>
    </dataValidation>
    <dataValidation sqref="B8" showDropDown="0" showInputMessage="0" showErrorMessage="1" allowBlank="0" errorTitle="Umbral no válido" error="El umbral debe ser mayor o igual a cero y no superar el importe máximo." type="custom" errorStyle="stop">
      <formula1>AND(ISNUMBER(B8),B8&gt;=0,B8&lt;=B9)</formula1>
    </dataValidation>
    <dataValidation sqref="B9" showDropDown="0" showInputMessage="0" showErrorMessage="1" allowBlank="0" errorTitle="Importe máximo no válido" error="Capture un importe máximo mayor o igual a cero." type="decimal" errorStyle="stop" operator="greaterThanOrEqual">
      <formula1>0</formula1>
    </dataValidation>
    <dataValidation sqref="B10" showDropDown="0" showInputMessage="0" showErrorMessage="1" allowBlank="0" errorTitle="Límite de días no válido" error="El máximo de días debe ser un entero mayor o igual a uno." type="whole" errorStyle="stop" operator="greaterThanOrEqual">
      <formula1>1</formula1>
    </dataValidation>
    <dataValidation sqref="E5:E9" showDropDown="0" showInputMessage="1" showErrorMessage="1" allowBlank="0" errorTitle="Plazo no válido" error="Capture días enteros entre 1 y el máximo definido en B10." promptTitle="Plazo interno" prompt="Días naturales usados para calcular la fecha compromiso." type="whole" errorStyle="stop" operator="between">
      <formula1>1</formula1>
      <formula2>$B$10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Equipo administrativo ficticio</dc:creator>
  <dc:title xmlns:dc="http://purl.org/dc/elements/1.1/">Registro de reclamaciones de clientes</dc:title>
  <dc:subject xmlns:dc="http://purl.org/dc/elements/1.1/">Control administrativo interno para un taller automotriz ficticio</dc:subject>
  <dcterms:created xmlns:dcterms="http://purl.org/dc/terms/" xmlns:xsi="http://www.w3.org/2001/XMLSchema-instance" xsi:type="dcterms:W3CDTF">2026-09-09T21:22:57Z</dcterms:created>
  <dcterms:modified xmlns:dcterms="http://purl.org/dc/terms/" xmlns:xsi="http://www.w3.org/2001/XMLSchema-instance" xsi:type="dcterms:W3CDTF">2026-09-09T21:22:58+00:00Z</dcterms:modified>
</cp:coreProperties>
</file>