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ajones" sheetId="2" state="visible" r:id="rId2"/>
    <sheet xmlns:r="http://schemas.openxmlformats.org/officeDocument/2006/relationships" name="Estancias" sheetId="3" state="visible" r:id="rId3"/>
    <sheet xmlns:r="http://schemas.openxmlformats.org/officeDocument/2006/relationships" name="Catálogos" sheetId="4" state="visible" r:id="rId4"/>
  </sheets>
  <definedNames>
    <definedName name="_xlnm._FilterDatabase" localSheetId="1" hidden="1">'Cajones'!$A$1:$L$41</definedName>
    <definedName name="_xlnm._FilterDatabase" localSheetId="2" hidden="1">'Estancias'!$A$1:$L$201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/mm/yyyy hh:mm"/>
    <numFmt numFmtId="165" formatCode="0.0%"/>
    <numFmt numFmtId="166" formatCode="0.0"/>
    <numFmt numFmtId="167" formatCode="dd/mm/yyyy"/>
    <numFmt numFmtId="168" formatCode="hh:mm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32238"/>
      <sz val="10"/>
    </font>
    <font>
      <name val="Calibri"/>
      <b val="1"/>
      <color rgb="00132238"/>
      <sz val="11"/>
    </font>
    <font>
      <name val="Calibri"/>
      <color rgb="00FFFFFF"/>
      <sz val="10"/>
    </font>
  </fonts>
  <fills count="11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DCE6F1"/>
      </patternFill>
    </fill>
    <fill>
      <patternFill patternType="solid">
        <fgColor rgb="000E7C86"/>
      </patternFill>
    </fill>
    <fill>
      <patternFill patternType="solid">
        <fgColor rgb="00D9DEE2"/>
      </patternFill>
    </fill>
    <fill>
      <patternFill patternType="solid">
        <fgColor rgb="00BD3A24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/>
    </xf>
    <xf numFmtId="0" fontId="1" fillId="8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  <xf numFmtId="0" fontId="1" fillId="10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center" vertical="center" wrapText="1"/>
    </xf>
    <xf numFmtId="1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center" vertical="center" wrapText="1"/>
    </xf>
    <xf numFmtId="1" fontId="2" fillId="6" borderId="1" applyAlignment="1" pivotButton="0" quotePrefix="0" xfId="0">
      <alignment horizontal="center" vertical="center" wrapText="1"/>
    </xf>
    <xf numFmtId="167" fontId="2" fillId="6" borderId="1" applyAlignment="1" pivotButton="0" quotePrefix="0" xfId="0">
      <alignment horizontal="center" vertical="center" wrapText="1"/>
    </xf>
    <xf numFmtId="168" fontId="2" fillId="6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64" fontId="1" fillId="2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167" fontId="2" fillId="6" borderId="1" applyAlignment="1" pivotButton="0" quotePrefix="0" xfId="0">
      <alignment horizontal="center" vertical="center" wrapText="1"/>
    </xf>
    <xf numFmtId="168" fontId="2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ont>
        <name val="Calibri"/>
        <b val="1"/>
        <color rgb="00FFFFFF"/>
        <sz val="11"/>
      </font>
      <fill>
        <patternFill patternType="solid">
          <fgColor rgb="00BD3A24"/>
        </patternFill>
      </fill>
    </dxf>
    <dxf>
      <font>
        <name val="Calibri"/>
        <b val="1"/>
        <color rgb="00132238"/>
        <sz val="11"/>
      </font>
      <fill>
        <patternFill patternType="solid">
          <fgColor rgb="00D9DEE2"/>
        </patternFill>
      </fill>
    </dxf>
    <dxf>
      <font>
        <name val="Calibri"/>
        <b val="1"/>
        <color rgb="00FFFFFF"/>
        <sz val="11"/>
      </font>
      <fill>
        <patternFill patternType="solid">
          <fgColor rgb="000E7C86"/>
        </patternFill>
      </fill>
    </dxf>
    <dxf>
      <font>
        <name val="Calibri"/>
        <b val="1"/>
        <color rgb="00132238"/>
        <sz val="11"/>
      </font>
      <fill>
        <patternFill patternType="solid">
          <fgColor rgb="00FFF0AE"/>
        </patternFill>
      </fill>
    </dxf>
    <dxf>
      <font>
        <name val="Calibri"/>
        <b val="1"/>
        <color rgb="00132238"/>
        <sz val="11"/>
      </font>
      <fill>
        <patternFill patternType="solid">
          <fgColor rgb="00DCE6F1"/>
        </patternFill>
      </fill>
    </dxf>
    <dxf>
      <font>
        <name val="Calibri"/>
        <b val="1"/>
        <color rgb="00FFFFFF"/>
        <sz val="11"/>
      </font>
      <fill>
        <patternFill patternType="solid">
          <fgColor rgb="00F05A2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Cajones" displayName="tCajones" ref="A1:L41" headerRowCount="1">
  <autoFilter ref="A1:L41"/>
  <tableColumns count="12">
    <tableColumn id="1" name="Cajón"/>
    <tableColumn id="2" name="Zona"/>
    <tableColumn id="3" name="Tipo"/>
    <tableColumn id="4" name="Referencia física"/>
    <tableColumn id="5" name="Habilitado"/>
    <tableColumn id="6" name="Observaciones"/>
    <tableColumn id="7" name="Estancias activas"/>
    <tableColumn id="8" name="Folio actual"/>
    <tableColumn id="9" name="Unidad actual"/>
    <tableColumn id="10" name="Descripción actual"/>
    <tableColumn id="11" name="Horas actuales"/>
    <tableColumn id="12" name="Alerta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Estancias" displayName="tEstancias" ref="A1:L201" headerRowCount="1">
  <autoFilter ref="A1:L201"/>
  <tableColumns count="12">
    <tableColumn id="1" name="Folio"/>
    <tableColumn id="2" name="Clave de unidad"/>
    <tableColumn id="3" name="Descripción visual"/>
    <tableColumn id="4" name="Cajón"/>
    <tableColumn id="5" name="Fecha de ingreso"/>
    <tableColumn id="6" name="Hora de ingreso"/>
    <tableColumn id="7" name="Fecha de salida"/>
    <tableColumn id="8" name="Hora de salida"/>
    <tableColumn id="9" name="Motivo de ubicación"/>
    <tableColumn id="10" name="Estado"/>
    <tableColumn id="11" name="Horas de estancia"/>
    <tableColumn id="12" name="Observacion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L14"/>
  <sheetViews>
    <sheetView showGridLines="0" zoomScale="85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 ht="30" customHeight="1">
      <c r="A1" s="1" t="inlineStr">
        <is>
          <t>Mapa de estacionamiento del taller</t>
        </is>
      </c>
      <c r="B1" s="2" t="n"/>
      <c r="C1" s="2" t="n"/>
      <c r="D1" s="2" t="n"/>
      <c r="E1" s="2" t="n"/>
      <c r="F1" s="2" t="n"/>
      <c r="G1" s="2" t="n"/>
      <c r="H1" s="2" t="n"/>
      <c r="I1" s="2" t="inlineStr">
        <is>
          <t>Consulta:</t>
        </is>
      </c>
      <c r="J1" s="33">
        <f>NOW()</f>
        <v/>
      </c>
      <c r="K1" s="2" t="n"/>
      <c r="L1" s="2" t="n"/>
    </row>
    <row r="2" ht="32" customHeight="1">
      <c r="A2" s="4" t="inlineStr">
        <is>
          <t>Uso interno</t>
        </is>
      </c>
      <c r="B2" s="4" t="inlineStr">
        <is>
          <t>Ubicación operativa</t>
        </is>
      </c>
      <c r="C2" s="4" t="n"/>
      <c r="D2" s="4" t="inlineStr">
        <is>
          <t>Sin datos personales</t>
        </is>
      </c>
      <c r="E2" s="4" t="n"/>
      <c r="F2" s="4" t="n"/>
      <c r="G2" s="4" t="inlineStr">
        <is>
          <t>Sin macros ni vínculos</t>
        </is>
      </c>
      <c r="H2" s="4" t="n"/>
      <c r="I2" s="4" t="n"/>
      <c r="J2" s="4" t="inlineStr">
        <is>
          <t>No sustituye registros oficiales</t>
        </is>
      </c>
      <c r="K2" s="4" t="n"/>
      <c r="L2" s="4" t="n"/>
    </row>
    <row r="3"/>
    <row r="4" ht="42" customHeight="1">
      <c r="A4" s="2" t="inlineStr">
        <is>
          <t>Cajones habilitados</t>
        </is>
      </c>
      <c r="B4" s="5">
        <f>COUNTIF(Cajones!$E$2:$E$41,"Sí")</f>
        <v/>
      </c>
      <c r="C4" s="2" t="inlineStr">
        <is>
          <t>Cajones ocupados</t>
        </is>
      </c>
      <c r="D4" s="5">
        <f>COUNTIF(Cajones!$G$2:$G$41,"&gt;0")</f>
        <v/>
      </c>
      <c r="E4" s="2" t="inlineStr">
        <is>
          <t>Cajones libres</t>
        </is>
      </c>
      <c r="F4" s="5">
        <f>B4-D4</f>
        <v/>
      </c>
      <c r="G4" s="2" t="inlineStr">
        <is>
          <t>Conflictos</t>
        </is>
      </c>
      <c r="H4" s="5">
        <f>COUNTIF(Cajones!$G$2:$G$41,"&gt;1")</f>
        <v/>
      </c>
      <c r="I4" s="2" t="inlineStr">
        <is>
          <t>Estancias prolongadas</t>
        </is>
      </c>
      <c r="J4" s="5">
        <f>COUNTIF(Cajones!$K$2:$K$41,"&gt;"&amp;Catálogos!$B$2)</f>
        <v/>
      </c>
      <c r="K4" s="2" t="inlineStr">
        <is>
          <t>Porcentaje de ocupación</t>
        </is>
      </c>
      <c r="L4" s="34">
        <f>IFERROR(D4/B4,0)</f>
        <v/>
      </c>
    </row>
    <row r="5"/>
    <row r="6" ht="24" customHeight="1">
      <c r="A6" s="7" t="inlineStr">
        <is>
          <t>Zona</t>
        </is>
      </c>
      <c r="B6" s="7" t="inlineStr">
        <is>
          <t>01</t>
        </is>
      </c>
      <c r="C6" s="7" t="inlineStr">
        <is>
          <t>02</t>
        </is>
      </c>
      <c r="D6" s="7" t="inlineStr">
        <is>
          <t>03</t>
        </is>
      </c>
      <c r="E6" s="7" t="inlineStr">
        <is>
          <t>04</t>
        </is>
      </c>
      <c r="F6" s="7" t="inlineStr">
        <is>
          <t>05</t>
        </is>
      </c>
      <c r="G6" s="7" t="inlineStr">
        <is>
          <t>06</t>
        </is>
      </c>
      <c r="H6" s="7" t="inlineStr">
        <is>
          <t>07</t>
        </is>
      </c>
      <c r="I6" s="7" t="inlineStr">
        <is>
          <t>08</t>
        </is>
      </c>
      <c r="J6" s="7" t="inlineStr">
        <is>
          <t>09</t>
        </is>
      </c>
      <c r="K6" s="7" t="inlineStr">
        <is>
          <t>10</t>
        </is>
      </c>
    </row>
    <row r="7" ht="58" customHeight="1">
      <c r="A7" s="2" t="inlineStr">
        <is>
          <t>Zona A</t>
        </is>
      </c>
      <c r="B7" s="8">
        <f>"A-01"&amp;CHAR(10)&amp;IFERROR(IF(OR(XLOOKUP("A-01",Cajones!$A$2:$A$41,Cajones!$G$2:$G$41)&gt;1,AND(XLOOKUP("A-01",Cajones!$A$2:$A$41,Cajones!$E$2:$E$41)="No",XLOOKUP("A-01",Cajones!$A$2:$A$41,Cajones!$G$2:$G$41)&gt;0)),"CONFLICTO",IF(XLOOKUP("A-01",Cajones!$A$2:$A$41,Cajones!$E$2:$E$41)="No","NO HABILITADO",IF(XLOOKUP("A-01",Cajones!$A$2:$A$41,Cajones!$G$2:$G$41)=0,"LIBRE",XLOOKUP("A-01",Cajones!$A$2:$A$41,Cajones!$I$2:$I$41)))),"")</f>
        <v/>
      </c>
      <c r="C7" s="8">
        <f>"A-02"&amp;CHAR(10)&amp;IFERROR(IF(OR(XLOOKUP("A-02",Cajones!$A$2:$A$41,Cajones!$G$2:$G$41)&gt;1,AND(XLOOKUP("A-02",Cajones!$A$2:$A$41,Cajones!$E$2:$E$41)="No",XLOOKUP("A-02",Cajones!$A$2:$A$41,Cajones!$G$2:$G$41)&gt;0)),"CONFLICTO",IF(XLOOKUP("A-02",Cajones!$A$2:$A$41,Cajones!$E$2:$E$41)="No","NO HABILITADO",IF(XLOOKUP("A-02",Cajones!$A$2:$A$41,Cajones!$G$2:$G$41)=0,"LIBRE",XLOOKUP("A-02",Cajones!$A$2:$A$41,Cajones!$I$2:$I$41)))),"")</f>
        <v/>
      </c>
      <c r="D7" s="8">
        <f>"A-03"&amp;CHAR(10)&amp;IFERROR(IF(OR(XLOOKUP("A-03",Cajones!$A$2:$A$41,Cajones!$G$2:$G$41)&gt;1,AND(XLOOKUP("A-03",Cajones!$A$2:$A$41,Cajones!$E$2:$E$41)="No",XLOOKUP("A-03",Cajones!$A$2:$A$41,Cajones!$G$2:$G$41)&gt;0)),"CONFLICTO",IF(XLOOKUP("A-03",Cajones!$A$2:$A$41,Cajones!$E$2:$E$41)="No","NO HABILITADO",IF(XLOOKUP("A-03",Cajones!$A$2:$A$41,Cajones!$G$2:$G$41)=0,"LIBRE",XLOOKUP("A-03",Cajones!$A$2:$A$41,Cajones!$I$2:$I$41)))),"")</f>
        <v/>
      </c>
      <c r="E7" s="8">
        <f>"A-04"&amp;CHAR(10)&amp;IFERROR(IF(OR(XLOOKUP("A-04",Cajones!$A$2:$A$41,Cajones!$G$2:$G$41)&gt;1,AND(XLOOKUP("A-04",Cajones!$A$2:$A$41,Cajones!$E$2:$E$41)="No",XLOOKUP("A-04",Cajones!$A$2:$A$41,Cajones!$G$2:$G$41)&gt;0)),"CONFLICTO",IF(XLOOKUP("A-04",Cajones!$A$2:$A$41,Cajones!$E$2:$E$41)="No","NO HABILITADO",IF(XLOOKUP("A-04",Cajones!$A$2:$A$41,Cajones!$G$2:$G$41)=0,"LIBRE",XLOOKUP("A-04",Cajones!$A$2:$A$41,Cajones!$I$2:$I$41)))),"")</f>
        <v/>
      </c>
      <c r="F7" s="8">
        <f>"A-05"&amp;CHAR(10)&amp;IFERROR(IF(OR(XLOOKUP("A-05",Cajones!$A$2:$A$41,Cajones!$G$2:$G$41)&gt;1,AND(XLOOKUP("A-05",Cajones!$A$2:$A$41,Cajones!$E$2:$E$41)="No",XLOOKUP("A-05",Cajones!$A$2:$A$41,Cajones!$G$2:$G$41)&gt;0)),"CONFLICTO",IF(XLOOKUP("A-05",Cajones!$A$2:$A$41,Cajones!$E$2:$E$41)="No","NO HABILITADO",IF(XLOOKUP("A-05",Cajones!$A$2:$A$41,Cajones!$G$2:$G$41)=0,"LIBRE",XLOOKUP("A-05",Cajones!$A$2:$A$41,Cajones!$I$2:$I$41)))),"")</f>
        <v/>
      </c>
      <c r="G7" s="8">
        <f>"A-06"&amp;CHAR(10)&amp;IFERROR(IF(OR(XLOOKUP("A-06",Cajones!$A$2:$A$41,Cajones!$G$2:$G$41)&gt;1,AND(XLOOKUP("A-06",Cajones!$A$2:$A$41,Cajones!$E$2:$E$41)="No",XLOOKUP("A-06",Cajones!$A$2:$A$41,Cajones!$G$2:$G$41)&gt;0)),"CONFLICTO",IF(XLOOKUP("A-06",Cajones!$A$2:$A$41,Cajones!$E$2:$E$41)="No","NO HABILITADO",IF(XLOOKUP("A-06",Cajones!$A$2:$A$41,Cajones!$G$2:$G$41)=0,"LIBRE",XLOOKUP("A-06",Cajones!$A$2:$A$41,Cajones!$I$2:$I$41)))),"")</f>
        <v/>
      </c>
      <c r="H7" s="8">
        <f>"A-07"&amp;CHAR(10)&amp;IFERROR(IF(OR(XLOOKUP("A-07",Cajones!$A$2:$A$41,Cajones!$G$2:$G$41)&gt;1,AND(XLOOKUP("A-07",Cajones!$A$2:$A$41,Cajones!$E$2:$E$41)="No",XLOOKUP("A-07",Cajones!$A$2:$A$41,Cajones!$G$2:$G$41)&gt;0)),"CONFLICTO",IF(XLOOKUP("A-07",Cajones!$A$2:$A$41,Cajones!$E$2:$E$41)="No","NO HABILITADO",IF(XLOOKUP("A-07",Cajones!$A$2:$A$41,Cajones!$G$2:$G$41)=0,"LIBRE",XLOOKUP("A-07",Cajones!$A$2:$A$41,Cajones!$I$2:$I$41)))),"")</f>
        <v/>
      </c>
      <c r="I7" s="8">
        <f>"A-08"&amp;CHAR(10)&amp;IFERROR(IF(OR(XLOOKUP("A-08",Cajones!$A$2:$A$41,Cajones!$G$2:$G$41)&gt;1,AND(XLOOKUP("A-08",Cajones!$A$2:$A$41,Cajones!$E$2:$E$41)="No",XLOOKUP("A-08",Cajones!$A$2:$A$41,Cajones!$G$2:$G$41)&gt;0)),"CONFLICTO",IF(XLOOKUP("A-08",Cajones!$A$2:$A$41,Cajones!$E$2:$E$41)="No","NO HABILITADO",IF(XLOOKUP("A-08",Cajones!$A$2:$A$41,Cajones!$G$2:$G$41)=0,"LIBRE",XLOOKUP("A-08",Cajones!$A$2:$A$41,Cajones!$I$2:$I$41)))),"")</f>
        <v/>
      </c>
      <c r="J7" s="8">
        <f>"A-09"&amp;CHAR(10)&amp;IFERROR(IF(OR(XLOOKUP("A-09",Cajones!$A$2:$A$41,Cajones!$G$2:$G$41)&gt;1,AND(XLOOKUP("A-09",Cajones!$A$2:$A$41,Cajones!$E$2:$E$41)="No",XLOOKUP("A-09",Cajones!$A$2:$A$41,Cajones!$G$2:$G$41)&gt;0)),"CONFLICTO",IF(XLOOKUP("A-09",Cajones!$A$2:$A$41,Cajones!$E$2:$E$41)="No","NO HABILITADO",IF(XLOOKUP("A-09",Cajones!$A$2:$A$41,Cajones!$G$2:$G$41)=0,"LIBRE",XLOOKUP("A-09",Cajones!$A$2:$A$41,Cajones!$I$2:$I$41)))),"")</f>
        <v/>
      </c>
      <c r="K7" s="8">
        <f>"A-10"&amp;CHAR(10)&amp;IFERROR(IF(OR(XLOOKUP("A-10",Cajones!$A$2:$A$41,Cajones!$G$2:$G$41)&gt;1,AND(XLOOKUP("A-10",Cajones!$A$2:$A$41,Cajones!$E$2:$E$41)="No",XLOOKUP("A-10",Cajones!$A$2:$A$41,Cajones!$G$2:$G$41)&gt;0)),"CONFLICTO",IF(XLOOKUP("A-10",Cajones!$A$2:$A$41,Cajones!$E$2:$E$41)="No","NO HABILITADO",IF(XLOOKUP("A-10",Cajones!$A$2:$A$41,Cajones!$G$2:$G$41)=0,"LIBRE",XLOOKUP("A-10",Cajones!$A$2:$A$41,Cajones!$I$2:$I$41)))),"")</f>
        <v/>
      </c>
    </row>
    <row r="8" ht="58" customHeight="1">
      <c r="A8" s="2" t="inlineStr">
        <is>
          <t>Zona B</t>
        </is>
      </c>
      <c r="B8" s="8">
        <f>"B-01"&amp;CHAR(10)&amp;IFERROR(IF(OR(XLOOKUP("B-01",Cajones!$A$2:$A$41,Cajones!$G$2:$G$41)&gt;1,AND(XLOOKUP("B-01",Cajones!$A$2:$A$41,Cajones!$E$2:$E$41)="No",XLOOKUP("B-01",Cajones!$A$2:$A$41,Cajones!$G$2:$G$41)&gt;0)),"CONFLICTO",IF(XLOOKUP("B-01",Cajones!$A$2:$A$41,Cajones!$E$2:$E$41)="No","NO HABILITADO",IF(XLOOKUP("B-01",Cajones!$A$2:$A$41,Cajones!$G$2:$G$41)=0,"LIBRE",XLOOKUP("B-01",Cajones!$A$2:$A$41,Cajones!$I$2:$I$41)))),"")</f>
        <v/>
      </c>
      <c r="C8" s="8">
        <f>"B-02"&amp;CHAR(10)&amp;IFERROR(IF(OR(XLOOKUP("B-02",Cajones!$A$2:$A$41,Cajones!$G$2:$G$41)&gt;1,AND(XLOOKUP("B-02",Cajones!$A$2:$A$41,Cajones!$E$2:$E$41)="No",XLOOKUP("B-02",Cajones!$A$2:$A$41,Cajones!$G$2:$G$41)&gt;0)),"CONFLICTO",IF(XLOOKUP("B-02",Cajones!$A$2:$A$41,Cajones!$E$2:$E$41)="No","NO HABILITADO",IF(XLOOKUP("B-02",Cajones!$A$2:$A$41,Cajones!$G$2:$G$41)=0,"LIBRE",XLOOKUP("B-02",Cajones!$A$2:$A$41,Cajones!$I$2:$I$41)))),"")</f>
        <v/>
      </c>
      <c r="D8" s="8">
        <f>"B-03"&amp;CHAR(10)&amp;IFERROR(IF(OR(XLOOKUP("B-03",Cajones!$A$2:$A$41,Cajones!$G$2:$G$41)&gt;1,AND(XLOOKUP("B-03",Cajones!$A$2:$A$41,Cajones!$E$2:$E$41)="No",XLOOKUP("B-03",Cajones!$A$2:$A$41,Cajones!$G$2:$G$41)&gt;0)),"CONFLICTO",IF(XLOOKUP("B-03",Cajones!$A$2:$A$41,Cajones!$E$2:$E$41)="No","NO HABILITADO",IF(XLOOKUP("B-03",Cajones!$A$2:$A$41,Cajones!$G$2:$G$41)=0,"LIBRE",XLOOKUP("B-03",Cajones!$A$2:$A$41,Cajones!$I$2:$I$41)))),"")</f>
        <v/>
      </c>
      <c r="E8" s="8">
        <f>"B-04"&amp;CHAR(10)&amp;IFERROR(IF(OR(XLOOKUP("B-04",Cajones!$A$2:$A$41,Cajones!$G$2:$G$41)&gt;1,AND(XLOOKUP("B-04",Cajones!$A$2:$A$41,Cajones!$E$2:$E$41)="No",XLOOKUP("B-04",Cajones!$A$2:$A$41,Cajones!$G$2:$G$41)&gt;0)),"CONFLICTO",IF(XLOOKUP("B-04",Cajones!$A$2:$A$41,Cajones!$E$2:$E$41)="No","NO HABILITADO",IF(XLOOKUP("B-04",Cajones!$A$2:$A$41,Cajones!$G$2:$G$41)=0,"LIBRE",XLOOKUP("B-04",Cajones!$A$2:$A$41,Cajones!$I$2:$I$41)))),"")</f>
        <v/>
      </c>
      <c r="F8" s="8">
        <f>"B-05"&amp;CHAR(10)&amp;IFERROR(IF(OR(XLOOKUP("B-05",Cajones!$A$2:$A$41,Cajones!$G$2:$G$41)&gt;1,AND(XLOOKUP("B-05",Cajones!$A$2:$A$41,Cajones!$E$2:$E$41)="No",XLOOKUP("B-05",Cajones!$A$2:$A$41,Cajones!$G$2:$G$41)&gt;0)),"CONFLICTO",IF(XLOOKUP("B-05",Cajones!$A$2:$A$41,Cajones!$E$2:$E$41)="No","NO HABILITADO",IF(XLOOKUP("B-05",Cajones!$A$2:$A$41,Cajones!$G$2:$G$41)=0,"LIBRE",XLOOKUP("B-05",Cajones!$A$2:$A$41,Cajones!$I$2:$I$41)))),"")</f>
        <v/>
      </c>
      <c r="G8" s="8">
        <f>"B-06"&amp;CHAR(10)&amp;IFERROR(IF(OR(XLOOKUP("B-06",Cajones!$A$2:$A$41,Cajones!$G$2:$G$41)&gt;1,AND(XLOOKUP("B-06",Cajones!$A$2:$A$41,Cajones!$E$2:$E$41)="No",XLOOKUP("B-06",Cajones!$A$2:$A$41,Cajones!$G$2:$G$41)&gt;0)),"CONFLICTO",IF(XLOOKUP("B-06",Cajones!$A$2:$A$41,Cajones!$E$2:$E$41)="No","NO HABILITADO",IF(XLOOKUP("B-06",Cajones!$A$2:$A$41,Cajones!$G$2:$G$41)=0,"LIBRE",XLOOKUP("B-06",Cajones!$A$2:$A$41,Cajones!$I$2:$I$41)))),"")</f>
        <v/>
      </c>
      <c r="H8" s="8">
        <f>"B-07"&amp;CHAR(10)&amp;IFERROR(IF(OR(XLOOKUP("B-07",Cajones!$A$2:$A$41,Cajones!$G$2:$G$41)&gt;1,AND(XLOOKUP("B-07",Cajones!$A$2:$A$41,Cajones!$E$2:$E$41)="No",XLOOKUP("B-07",Cajones!$A$2:$A$41,Cajones!$G$2:$G$41)&gt;0)),"CONFLICTO",IF(XLOOKUP("B-07",Cajones!$A$2:$A$41,Cajones!$E$2:$E$41)="No","NO HABILITADO",IF(XLOOKUP("B-07",Cajones!$A$2:$A$41,Cajones!$G$2:$G$41)=0,"LIBRE",XLOOKUP("B-07",Cajones!$A$2:$A$41,Cajones!$I$2:$I$41)))),"")</f>
        <v/>
      </c>
      <c r="I8" s="8">
        <f>"B-08"&amp;CHAR(10)&amp;IFERROR(IF(OR(XLOOKUP("B-08",Cajones!$A$2:$A$41,Cajones!$G$2:$G$41)&gt;1,AND(XLOOKUP("B-08",Cajones!$A$2:$A$41,Cajones!$E$2:$E$41)="No",XLOOKUP("B-08",Cajones!$A$2:$A$41,Cajones!$G$2:$G$41)&gt;0)),"CONFLICTO",IF(XLOOKUP("B-08",Cajones!$A$2:$A$41,Cajones!$E$2:$E$41)="No","NO HABILITADO",IF(XLOOKUP("B-08",Cajones!$A$2:$A$41,Cajones!$G$2:$G$41)=0,"LIBRE",XLOOKUP("B-08",Cajones!$A$2:$A$41,Cajones!$I$2:$I$41)))),"")</f>
        <v/>
      </c>
      <c r="J8" s="8">
        <f>"B-09"&amp;CHAR(10)&amp;IFERROR(IF(OR(XLOOKUP("B-09",Cajones!$A$2:$A$41,Cajones!$G$2:$G$41)&gt;1,AND(XLOOKUP("B-09",Cajones!$A$2:$A$41,Cajones!$E$2:$E$41)="No",XLOOKUP("B-09",Cajones!$A$2:$A$41,Cajones!$G$2:$G$41)&gt;0)),"CONFLICTO",IF(XLOOKUP("B-09",Cajones!$A$2:$A$41,Cajones!$E$2:$E$41)="No","NO HABILITADO",IF(XLOOKUP("B-09",Cajones!$A$2:$A$41,Cajones!$G$2:$G$41)=0,"LIBRE",XLOOKUP("B-09",Cajones!$A$2:$A$41,Cajones!$I$2:$I$41)))),"")</f>
        <v/>
      </c>
      <c r="K8" s="8">
        <f>"B-10"&amp;CHAR(10)&amp;IFERROR(IF(OR(XLOOKUP("B-10",Cajones!$A$2:$A$41,Cajones!$G$2:$G$41)&gt;1,AND(XLOOKUP("B-10",Cajones!$A$2:$A$41,Cajones!$E$2:$E$41)="No",XLOOKUP("B-10",Cajones!$A$2:$A$41,Cajones!$G$2:$G$41)&gt;0)),"CONFLICTO",IF(XLOOKUP("B-10",Cajones!$A$2:$A$41,Cajones!$E$2:$E$41)="No","NO HABILITADO",IF(XLOOKUP("B-10",Cajones!$A$2:$A$41,Cajones!$G$2:$G$41)=0,"LIBRE",XLOOKUP("B-10",Cajones!$A$2:$A$41,Cajones!$I$2:$I$41)))),"")</f>
        <v/>
      </c>
    </row>
    <row r="9" ht="58" customHeight="1">
      <c r="A9" s="2" t="inlineStr">
        <is>
          <t>Zona C</t>
        </is>
      </c>
      <c r="B9" s="8">
        <f>"C-01"&amp;CHAR(10)&amp;IFERROR(IF(OR(XLOOKUP("C-01",Cajones!$A$2:$A$41,Cajones!$G$2:$G$41)&gt;1,AND(XLOOKUP("C-01",Cajones!$A$2:$A$41,Cajones!$E$2:$E$41)="No",XLOOKUP("C-01",Cajones!$A$2:$A$41,Cajones!$G$2:$G$41)&gt;0)),"CONFLICTO",IF(XLOOKUP("C-01",Cajones!$A$2:$A$41,Cajones!$E$2:$E$41)="No","NO HABILITADO",IF(XLOOKUP("C-01",Cajones!$A$2:$A$41,Cajones!$G$2:$G$41)=0,"LIBRE",XLOOKUP("C-01",Cajones!$A$2:$A$41,Cajones!$I$2:$I$41)))),"")</f>
        <v/>
      </c>
      <c r="C9" s="8">
        <f>"C-02"&amp;CHAR(10)&amp;IFERROR(IF(OR(XLOOKUP("C-02",Cajones!$A$2:$A$41,Cajones!$G$2:$G$41)&gt;1,AND(XLOOKUP("C-02",Cajones!$A$2:$A$41,Cajones!$E$2:$E$41)="No",XLOOKUP("C-02",Cajones!$A$2:$A$41,Cajones!$G$2:$G$41)&gt;0)),"CONFLICTO",IF(XLOOKUP("C-02",Cajones!$A$2:$A$41,Cajones!$E$2:$E$41)="No","NO HABILITADO",IF(XLOOKUP("C-02",Cajones!$A$2:$A$41,Cajones!$G$2:$G$41)=0,"LIBRE",XLOOKUP("C-02",Cajones!$A$2:$A$41,Cajones!$I$2:$I$41)))),"")</f>
        <v/>
      </c>
      <c r="D9" s="8">
        <f>"C-03"&amp;CHAR(10)&amp;IFERROR(IF(OR(XLOOKUP("C-03",Cajones!$A$2:$A$41,Cajones!$G$2:$G$41)&gt;1,AND(XLOOKUP("C-03",Cajones!$A$2:$A$41,Cajones!$E$2:$E$41)="No",XLOOKUP("C-03",Cajones!$A$2:$A$41,Cajones!$G$2:$G$41)&gt;0)),"CONFLICTO",IF(XLOOKUP("C-03",Cajones!$A$2:$A$41,Cajones!$E$2:$E$41)="No","NO HABILITADO",IF(XLOOKUP("C-03",Cajones!$A$2:$A$41,Cajones!$G$2:$G$41)=0,"LIBRE",XLOOKUP("C-03",Cajones!$A$2:$A$41,Cajones!$I$2:$I$41)))),"")</f>
        <v/>
      </c>
      <c r="E9" s="8">
        <f>"C-04"&amp;CHAR(10)&amp;IFERROR(IF(OR(XLOOKUP("C-04",Cajones!$A$2:$A$41,Cajones!$G$2:$G$41)&gt;1,AND(XLOOKUP("C-04",Cajones!$A$2:$A$41,Cajones!$E$2:$E$41)="No",XLOOKUP("C-04",Cajones!$A$2:$A$41,Cajones!$G$2:$G$41)&gt;0)),"CONFLICTO",IF(XLOOKUP("C-04",Cajones!$A$2:$A$41,Cajones!$E$2:$E$41)="No","NO HABILITADO",IF(XLOOKUP("C-04",Cajones!$A$2:$A$41,Cajones!$G$2:$G$41)=0,"LIBRE",XLOOKUP("C-04",Cajones!$A$2:$A$41,Cajones!$I$2:$I$41)))),"")</f>
        <v/>
      </c>
      <c r="F9" s="8">
        <f>"C-05"&amp;CHAR(10)&amp;IFERROR(IF(OR(XLOOKUP("C-05",Cajones!$A$2:$A$41,Cajones!$G$2:$G$41)&gt;1,AND(XLOOKUP("C-05",Cajones!$A$2:$A$41,Cajones!$E$2:$E$41)="No",XLOOKUP("C-05",Cajones!$A$2:$A$41,Cajones!$G$2:$G$41)&gt;0)),"CONFLICTO",IF(XLOOKUP("C-05",Cajones!$A$2:$A$41,Cajones!$E$2:$E$41)="No","NO HABILITADO",IF(XLOOKUP("C-05",Cajones!$A$2:$A$41,Cajones!$G$2:$G$41)=0,"LIBRE",XLOOKUP("C-05",Cajones!$A$2:$A$41,Cajones!$I$2:$I$41)))),"")</f>
        <v/>
      </c>
      <c r="G9" s="8">
        <f>"C-06"&amp;CHAR(10)&amp;IFERROR(IF(OR(XLOOKUP("C-06",Cajones!$A$2:$A$41,Cajones!$G$2:$G$41)&gt;1,AND(XLOOKUP("C-06",Cajones!$A$2:$A$41,Cajones!$E$2:$E$41)="No",XLOOKUP("C-06",Cajones!$A$2:$A$41,Cajones!$G$2:$G$41)&gt;0)),"CONFLICTO",IF(XLOOKUP("C-06",Cajones!$A$2:$A$41,Cajones!$E$2:$E$41)="No","NO HABILITADO",IF(XLOOKUP("C-06",Cajones!$A$2:$A$41,Cajones!$G$2:$G$41)=0,"LIBRE",XLOOKUP("C-06",Cajones!$A$2:$A$41,Cajones!$I$2:$I$41)))),"")</f>
        <v/>
      </c>
      <c r="H9" s="8">
        <f>"C-07"&amp;CHAR(10)&amp;IFERROR(IF(OR(XLOOKUP("C-07",Cajones!$A$2:$A$41,Cajones!$G$2:$G$41)&gt;1,AND(XLOOKUP("C-07",Cajones!$A$2:$A$41,Cajones!$E$2:$E$41)="No",XLOOKUP("C-07",Cajones!$A$2:$A$41,Cajones!$G$2:$G$41)&gt;0)),"CONFLICTO",IF(XLOOKUP("C-07",Cajones!$A$2:$A$41,Cajones!$E$2:$E$41)="No","NO HABILITADO",IF(XLOOKUP("C-07",Cajones!$A$2:$A$41,Cajones!$G$2:$G$41)=0,"LIBRE",XLOOKUP("C-07",Cajones!$A$2:$A$41,Cajones!$I$2:$I$41)))),"")</f>
        <v/>
      </c>
      <c r="I9" s="8">
        <f>"C-08"&amp;CHAR(10)&amp;IFERROR(IF(OR(XLOOKUP("C-08",Cajones!$A$2:$A$41,Cajones!$G$2:$G$41)&gt;1,AND(XLOOKUP("C-08",Cajones!$A$2:$A$41,Cajones!$E$2:$E$41)="No",XLOOKUP("C-08",Cajones!$A$2:$A$41,Cajones!$G$2:$G$41)&gt;0)),"CONFLICTO",IF(XLOOKUP("C-08",Cajones!$A$2:$A$41,Cajones!$E$2:$E$41)="No","NO HABILITADO",IF(XLOOKUP("C-08",Cajones!$A$2:$A$41,Cajones!$G$2:$G$41)=0,"LIBRE",XLOOKUP("C-08",Cajones!$A$2:$A$41,Cajones!$I$2:$I$41)))),"")</f>
        <v/>
      </c>
      <c r="J9" s="8">
        <f>"C-09"&amp;CHAR(10)&amp;IFERROR(IF(OR(XLOOKUP("C-09",Cajones!$A$2:$A$41,Cajones!$G$2:$G$41)&gt;1,AND(XLOOKUP("C-09",Cajones!$A$2:$A$41,Cajones!$E$2:$E$41)="No",XLOOKUP("C-09",Cajones!$A$2:$A$41,Cajones!$G$2:$G$41)&gt;0)),"CONFLICTO",IF(XLOOKUP("C-09",Cajones!$A$2:$A$41,Cajones!$E$2:$E$41)="No","NO HABILITADO",IF(XLOOKUP("C-09",Cajones!$A$2:$A$41,Cajones!$G$2:$G$41)=0,"LIBRE",XLOOKUP("C-09",Cajones!$A$2:$A$41,Cajones!$I$2:$I$41)))),"")</f>
        <v/>
      </c>
      <c r="K9" s="8">
        <f>"C-10"&amp;CHAR(10)&amp;IFERROR(IF(OR(XLOOKUP("C-10",Cajones!$A$2:$A$41,Cajones!$G$2:$G$41)&gt;1,AND(XLOOKUP("C-10",Cajones!$A$2:$A$41,Cajones!$E$2:$E$41)="No",XLOOKUP("C-10",Cajones!$A$2:$A$41,Cajones!$G$2:$G$41)&gt;0)),"CONFLICTO",IF(XLOOKUP("C-10",Cajones!$A$2:$A$41,Cajones!$E$2:$E$41)="No","NO HABILITADO",IF(XLOOKUP("C-10",Cajones!$A$2:$A$41,Cajones!$G$2:$G$41)=0,"LIBRE",XLOOKUP("C-10",Cajones!$A$2:$A$41,Cajones!$I$2:$I$41)))),"")</f>
        <v/>
      </c>
    </row>
    <row r="10" ht="58" customHeight="1">
      <c r="A10" s="2" t="inlineStr">
        <is>
          <t>Zona D</t>
        </is>
      </c>
      <c r="B10" s="8">
        <f>"D-01"&amp;CHAR(10)&amp;IFERROR(IF(OR(XLOOKUP("D-01",Cajones!$A$2:$A$41,Cajones!$G$2:$G$41)&gt;1,AND(XLOOKUP("D-01",Cajones!$A$2:$A$41,Cajones!$E$2:$E$41)="No",XLOOKUP("D-01",Cajones!$A$2:$A$41,Cajones!$G$2:$G$41)&gt;0)),"CONFLICTO",IF(XLOOKUP("D-01",Cajones!$A$2:$A$41,Cajones!$E$2:$E$41)="No","NO HABILITADO",IF(XLOOKUP("D-01",Cajones!$A$2:$A$41,Cajones!$G$2:$G$41)=0,"LIBRE",XLOOKUP("D-01",Cajones!$A$2:$A$41,Cajones!$I$2:$I$41)))),"")</f>
        <v/>
      </c>
      <c r="C10" s="8">
        <f>"D-02"&amp;CHAR(10)&amp;IFERROR(IF(OR(XLOOKUP("D-02",Cajones!$A$2:$A$41,Cajones!$G$2:$G$41)&gt;1,AND(XLOOKUP("D-02",Cajones!$A$2:$A$41,Cajones!$E$2:$E$41)="No",XLOOKUP("D-02",Cajones!$A$2:$A$41,Cajones!$G$2:$G$41)&gt;0)),"CONFLICTO",IF(XLOOKUP("D-02",Cajones!$A$2:$A$41,Cajones!$E$2:$E$41)="No","NO HABILITADO",IF(XLOOKUP("D-02",Cajones!$A$2:$A$41,Cajones!$G$2:$G$41)=0,"LIBRE",XLOOKUP("D-02",Cajones!$A$2:$A$41,Cajones!$I$2:$I$41)))),"")</f>
        <v/>
      </c>
      <c r="D10" s="8">
        <f>"D-03"&amp;CHAR(10)&amp;IFERROR(IF(OR(XLOOKUP("D-03",Cajones!$A$2:$A$41,Cajones!$G$2:$G$41)&gt;1,AND(XLOOKUP("D-03",Cajones!$A$2:$A$41,Cajones!$E$2:$E$41)="No",XLOOKUP("D-03",Cajones!$A$2:$A$41,Cajones!$G$2:$G$41)&gt;0)),"CONFLICTO",IF(XLOOKUP("D-03",Cajones!$A$2:$A$41,Cajones!$E$2:$E$41)="No","NO HABILITADO",IF(XLOOKUP("D-03",Cajones!$A$2:$A$41,Cajones!$G$2:$G$41)=0,"LIBRE",XLOOKUP("D-03",Cajones!$A$2:$A$41,Cajones!$I$2:$I$41)))),"")</f>
        <v/>
      </c>
      <c r="E10" s="8">
        <f>"D-04"&amp;CHAR(10)&amp;IFERROR(IF(OR(XLOOKUP("D-04",Cajones!$A$2:$A$41,Cajones!$G$2:$G$41)&gt;1,AND(XLOOKUP("D-04",Cajones!$A$2:$A$41,Cajones!$E$2:$E$41)="No",XLOOKUP("D-04",Cajones!$A$2:$A$41,Cajones!$G$2:$G$41)&gt;0)),"CONFLICTO",IF(XLOOKUP("D-04",Cajones!$A$2:$A$41,Cajones!$E$2:$E$41)="No","NO HABILITADO",IF(XLOOKUP("D-04",Cajones!$A$2:$A$41,Cajones!$G$2:$G$41)=0,"LIBRE",XLOOKUP("D-04",Cajones!$A$2:$A$41,Cajones!$I$2:$I$41)))),"")</f>
        <v/>
      </c>
      <c r="F10" s="8">
        <f>"D-05"&amp;CHAR(10)&amp;IFERROR(IF(OR(XLOOKUP("D-05",Cajones!$A$2:$A$41,Cajones!$G$2:$G$41)&gt;1,AND(XLOOKUP("D-05",Cajones!$A$2:$A$41,Cajones!$E$2:$E$41)="No",XLOOKUP("D-05",Cajones!$A$2:$A$41,Cajones!$G$2:$G$41)&gt;0)),"CONFLICTO",IF(XLOOKUP("D-05",Cajones!$A$2:$A$41,Cajones!$E$2:$E$41)="No","NO HABILITADO",IF(XLOOKUP("D-05",Cajones!$A$2:$A$41,Cajones!$G$2:$G$41)=0,"LIBRE",XLOOKUP("D-05",Cajones!$A$2:$A$41,Cajones!$I$2:$I$41)))),"")</f>
        <v/>
      </c>
      <c r="G10" s="8">
        <f>"D-06"&amp;CHAR(10)&amp;IFERROR(IF(OR(XLOOKUP("D-06",Cajones!$A$2:$A$41,Cajones!$G$2:$G$41)&gt;1,AND(XLOOKUP("D-06",Cajones!$A$2:$A$41,Cajones!$E$2:$E$41)="No",XLOOKUP("D-06",Cajones!$A$2:$A$41,Cajones!$G$2:$G$41)&gt;0)),"CONFLICTO",IF(XLOOKUP("D-06",Cajones!$A$2:$A$41,Cajones!$E$2:$E$41)="No","NO HABILITADO",IF(XLOOKUP("D-06",Cajones!$A$2:$A$41,Cajones!$G$2:$G$41)=0,"LIBRE",XLOOKUP("D-06",Cajones!$A$2:$A$41,Cajones!$I$2:$I$41)))),"")</f>
        <v/>
      </c>
      <c r="H10" s="8">
        <f>"D-07"&amp;CHAR(10)&amp;IFERROR(IF(OR(XLOOKUP("D-07",Cajones!$A$2:$A$41,Cajones!$G$2:$G$41)&gt;1,AND(XLOOKUP("D-07",Cajones!$A$2:$A$41,Cajones!$E$2:$E$41)="No",XLOOKUP("D-07",Cajones!$A$2:$A$41,Cajones!$G$2:$G$41)&gt;0)),"CONFLICTO",IF(XLOOKUP("D-07",Cajones!$A$2:$A$41,Cajones!$E$2:$E$41)="No","NO HABILITADO",IF(XLOOKUP("D-07",Cajones!$A$2:$A$41,Cajones!$G$2:$G$41)=0,"LIBRE",XLOOKUP("D-07",Cajones!$A$2:$A$41,Cajones!$I$2:$I$41)))),"")</f>
        <v/>
      </c>
      <c r="I10" s="8">
        <f>"D-08"&amp;CHAR(10)&amp;IFERROR(IF(OR(XLOOKUP("D-08",Cajones!$A$2:$A$41,Cajones!$G$2:$G$41)&gt;1,AND(XLOOKUP("D-08",Cajones!$A$2:$A$41,Cajones!$E$2:$E$41)="No",XLOOKUP("D-08",Cajones!$A$2:$A$41,Cajones!$G$2:$G$41)&gt;0)),"CONFLICTO",IF(XLOOKUP("D-08",Cajones!$A$2:$A$41,Cajones!$E$2:$E$41)="No","NO HABILITADO",IF(XLOOKUP("D-08",Cajones!$A$2:$A$41,Cajones!$G$2:$G$41)=0,"LIBRE",XLOOKUP("D-08",Cajones!$A$2:$A$41,Cajones!$I$2:$I$41)))),"")</f>
        <v/>
      </c>
      <c r="J10" s="8">
        <f>"D-09"&amp;CHAR(10)&amp;IFERROR(IF(OR(XLOOKUP("D-09",Cajones!$A$2:$A$41,Cajones!$G$2:$G$41)&gt;1,AND(XLOOKUP("D-09",Cajones!$A$2:$A$41,Cajones!$E$2:$E$41)="No",XLOOKUP("D-09",Cajones!$A$2:$A$41,Cajones!$G$2:$G$41)&gt;0)),"CONFLICTO",IF(XLOOKUP("D-09",Cajones!$A$2:$A$41,Cajones!$E$2:$E$41)="No","NO HABILITADO",IF(XLOOKUP("D-09",Cajones!$A$2:$A$41,Cajones!$G$2:$G$41)=0,"LIBRE",XLOOKUP("D-09",Cajones!$A$2:$A$41,Cajones!$I$2:$I$41)))),"")</f>
        <v/>
      </c>
      <c r="K10" s="8">
        <f>"D-10"&amp;CHAR(10)&amp;IFERROR(IF(OR(XLOOKUP("D-10",Cajones!$A$2:$A$41,Cajones!$G$2:$G$41)&gt;1,AND(XLOOKUP("D-10",Cajones!$A$2:$A$41,Cajones!$E$2:$E$41)="No",XLOOKUP("D-10",Cajones!$A$2:$A$41,Cajones!$G$2:$G$41)&gt;0)),"CONFLICTO",IF(XLOOKUP("D-10",Cajones!$A$2:$A$41,Cajones!$E$2:$E$41)="No","NO HABILITADO",IF(XLOOKUP("D-10",Cajones!$A$2:$A$41,Cajones!$G$2:$G$41)=0,"LIBRE",XLOOKUP("D-10",Cajones!$A$2:$A$41,Cajones!$I$2:$I$41)))),"")</f>
        <v/>
      </c>
    </row>
    <row r="11"/>
    <row r="12" ht="36" customHeight="1">
      <c r="A12" s="9" t="inlineStr">
        <is>
          <t>Lectura visual</t>
        </is>
      </c>
      <c r="B12" s="10" t="inlineStr">
        <is>
          <t>LIBRE</t>
        </is>
      </c>
      <c r="C12" s="11" t="inlineStr">
        <is>
          <t>NO HABILITADO</t>
        </is>
      </c>
      <c r="D12" s="12" t="inlineStr">
        <is>
          <t>CONFLICTO</t>
        </is>
      </c>
      <c r="E12" s="13" t="inlineStr">
        <is>
          <t>ESTANCIA PROLONGADA</t>
        </is>
      </c>
      <c r="F12" s="8" t="inlineStr">
        <is>
          <t>OCUPACIÓN NORMAL</t>
        </is>
      </c>
    </row>
    <row r="13"/>
    <row r="14" ht="40" customHeight="1">
      <c r="A14" s="14" t="inlineStr">
        <is>
          <t>Acción operativa</t>
        </is>
      </c>
      <c r="B14" s="14" t="inlineStr">
        <is>
          <t>Revise primero los conflictos, los cajones inhabilitados ocupados y las estancias que excedan el límite editable.</t>
        </is>
      </c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</row>
  </sheetData>
  <conditionalFormatting sqref="B7:K10">
    <cfRule type="expression" priority="1" dxfId="0" stopIfTrue="1">
      <formula>IFERROR(ISNUMBER(SEARCH("CONFLICTO",B7)),FALSE)</formula>
    </cfRule>
    <cfRule type="expression" priority="2" dxfId="1" stopIfTrue="1">
      <formula>IFERROR(ISNUMBER(SEARCH("NO HABILITADO",B7)),FALSE)</formula>
    </cfRule>
    <cfRule type="expression" priority="3" dxfId="2" stopIfTrue="1">
      <formula>IFERROR(ISNUMBER(SEARCH("LIBRE",B7)),FALSE)</formula>
    </cfRule>
    <cfRule type="expression" priority="4" dxfId="3" stopIfTrue="1">
      <formula>AND(IFERROR(XLOOKUP(LEFT(B7,4),Cajones!$A$2:$A$41,Cajones!$G$2:$G$41),0)=1,IFERROR(XLOOKUP(LEFT(B7,4),Cajones!$A$2:$A$41,Cajones!$K$2:$K$41),0)&gt;Catálogos!$B$2)</formula>
    </cfRule>
    <cfRule type="expression" priority="5" dxfId="4" stopIfTrue="1">
      <formula>B7&lt;&gt;""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O4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8" customWidth="1" min="3" max="3"/>
    <col width="25" customWidth="1" min="4" max="4"/>
    <col width="12" customWidth="1" min="5" max="5"/>
    <col width="28" customWidth="1" min="6" max="6"/>
    <col width="16" customWidth="1" min="7" max="7"/>
    <col width="13" customWidth="1" min="8" max="8"/>
    <col width="18" customWidth="1" min="9" max="9"/>
    <col width="27" customWidth="1" min="10" max="10"/>
    <col width="15" customWidth="1" min="11" max="11"/>
    <col width="35" customWidth="1" min="12" max="12"/>
    <col hidden="1" width="13" customWidth="1" min="13" max="13"/>
    <col hidden="1" width="13" customWidth="1" min="14" max="14"/>
    <col hidden="1" width="13" customWidth="1" min="15" max="15"/>
  </cols>
  <sheetData>
    <row r="1" ht="34" customHeight="1">
      <c r="A1" s="2" t="inlineStr">
        <is>
          <t>Cajón</t>
        </is>
      </c>
      <c r="B1" s="2" t="inlineStr">
        <is>
          <t>Zona</t>
        </is>
      </c>
      <c r="C1" s="2" t="inlineStr">
        <is>
          <t>Tipo</t>
        </is>
      </c>
      <c r="D1" s="2" t="inlineStr">
        <is>
          <t>Referencia física</t>
        </is>
      </c>
      <c r="E1" s="2" t="inlineStr">
        <is>
          <t>Habilitado</t>
        </is>
      </c>
      <c r="F1" s="2" t="inlineStr">
        <is>
          <t>Observaciones</t>
        </is>
      </c>
      <c r="G1" s="2" t="inlineStr">
        <is>
          <t>Estancias activas</t>
        </is>
      </c>
      <c r="H1" s="2" t="inlineStr">
        <is>
          <t>Folio actual</t>
        </is>
      </c>
      <c r="I1" s="2" t="inlineStr">
        <is>
          <t>Unidad actual</t>
        </is>
      </c>
      <c r="J1" s="2" t="inlineStr">
        <is>
          <t>Descripción actual</t>
        </is>
      </c>
      <c r="K1" s="2" t="inlineStr">
        <is>
          <t>Horas actuales</t>
        </is>
      </c>
      <c r="L1" s="2" t="inlineStr">
        <is>
          <t>Alerta</t>
        </is>
      </c>
    </row>
    <row r="2" ht="32" customHeight="1">
      <c r="A2" s="15" t="inlineStr">
        <is>
          <t>A-01</t>
        </is>
      </c>
      <c r="B2" s="15" t="inlineStr">
        <is>
          <t>Zona A</t>
        </is>
      </c>
      <c r="C2" s="15" t="inlineStr">
        <is>
          <t>Estándar</t>
        </is>
      </c>
      <c r="D2" s="16" t="inlineStr">
        <is>
          <t>Hilera A, posición 01</t>
        </is>
      </c>
      <c r="E2" s="15" t="inlineStr">
        <is>
          <t>Sí</t>
        </is>
      </c>
      <c r="F2" s="16" t="inlineStr"/>
      <c r="G2" s="17">
        <f>COUNTIFS(Estancias!$D$2:$D$201,A2,Estancias!$J$2:$J$201,"Ocupando")</f>
        <v/>
      </c>
      <c r="H2" s="17">
        <f>IF(G2=0,"",IFERROR(SUMPRODUCT(MAX((Estancias!$D$2:$D$201=A2)*(Estancias!$J$2:$J$201="Ocupando")*Estancias!$A$2:$A$201)),""))</f>
        <v/>
      </c>
      <c r="I2" s="18">
        <f>IFERROR(XLOOKUP(H2,Estancias!$A$2:$A$201,Estancias!$B$2:$B$201),"")</f>
        <v/>
      </c>
      <c r="J2" s="19">
        <f>IFERROR(XLOOKUP(H2,Estancias!$A$2:$A$201,Estancias!$C$2:$C$201),"")</f>
        <v/>
      </c>
      <c r="K2" s="35">
        <f>IFERROR(XLOOKUP(H2,Estancias!$A$2:$A$201,Estancias!$K$2:$K$201),"")</f>
        <v/>
      </c>
      <c r="L2" s="19">
        <f>IF(E2="No",IF(G2&gt;0,"ERROR: cajón inhabilitado ocupado","No habilitado"),IF(G2&gt;1,"CONFLICTO: más de una unidad",IF(AND(G2=1,K2&gt;Catálogos!$B$2),"REVISAR: estancia prolongada","")))</f>
        <v/>
      </c>
      <c r="N2">
        <f>IFERROR(Catálogos!E2,"")</f>
        <v/>
      </c>
      <c r="O2">
        <f>Catálogos!D2</f>
        <v/>
      </c>
    </row>
    <row r="3" ht="32" customHeight="1">
      <c r="A3" s="15" t="inlineStr">
        <is>
          <t>A-02</t>
        </is>
      </c>
      <c r="B3" s="15" t="inlineStr">
        <is>
          <t>Zona A</t>
        </is>
      </c>
      <c r="C3" s="15" t="inlineStr">
        <is>
          <t>Compacto</t>
        </is>
      </c>
      <c r="D3" s="16" t="inlineStr">
        <is>
          <t>Hilera A, posición 02</t>
        </is>
      </c>
      <c r="E3" s="15" t="inlineStr">
        <is>
          <t>Sí</t>
        </is>
      </c>
      <c r="F3" s="16" t="inlineStr"/>
      <c r="G3" s="21">
        <f>COUNTIFS(Estancias!$D$2:$D$201,A3,Estancias!$J$2:$J$201,"Ocupando")</f>
        <v/>
      </c>
      <c r="H3" s="21">
        <f>IF(G3=0,"",IFERROR(SUMPRODUCT(MAX((Estancias!$D$2:$D$201=A3)*(Estancias!$J$2:$J$201="Ocupando")*Estancias!$A$2:$A$201)),""))</f>
        <v/>
      </c>
      <c r="I3" s="22">
        <f>IFERROR(XLOOKUP(H3,Estancias!$A$2:$A$201,Estancias!$B$2:$B$201),"")</f>
        <v/>
      </c>
      <c r="J3" s="23">
        <f>IFERROR(XLOOKUP(H3,Estancias!$A$2:$A$201,Estancias!$C$2:$C$201),"")</f>
        <v/>
      </c>
      <c r="K3" s="36">
        <f>IFERROR(XLOOKUP(H3,Estancias!$A$2:$A$201,Estancias!$K$2:$K$201),"")</f>
        <v/>
      </c>
      <c r="L3" s="23">
        <f>IF(E3="No",IF(G3&gt;0,"ERROR: cajón inhabilitado ocupado","No habilitado"),IF(G3&gt;1,"CONFLICTO: más de una unidad",IF(AND(G3=1,K3&gt;Catálogos!$B$2),"REVISAR: estancia prolongada","")))</f>
        <v/>
      </c>
      <c r="N3">
        <f>IFERROR(Catálogos!E3,"")</f>
        <v/>
      </c>
      <c r="O3">
        <f>Catálogos!D3</f>
        <v/>
      </c>
    </row>
    <row r="4" ht="32" customHeight="1">
      <c r="A4" s="15" t="inlineStr">
        <is>
          <t>A-03</t>
        </is>
      </c>
      <c r="B4" s="15" t="inlineStr">
        <is>
          <t>Zona A</t>
        </is>
      </c>
      <c r="C4" s="15" t="inlineStr">
        <is>
          <t>Vehículo alto</t>
        </is>
      </c>
      <c r="D4" s="16" t="inlineStr">
        <is>
          <t>Hilera A, posición 03</t>
        </is>
      </c>
      <c r="E4" s="15" t="inlineStr">
        <is>
          <t>Sí</t>
        </is>
      </c>
      <c r="F4" s="16" t="inlineStr"/>
      <c r="G4" s="17">
        <f>COUNTIFS(Estancias!$D$2:$D$201,A4,Estancias!$J$2:$J$201,"Ocupando")</f>
        <v/>
      </c>
      <c r="H4" s="17">
        <f>IF(G4=0,"",IFERROR(SUMPRODUCT(MAX((Estancias!$D$2:$D$201=A4)*(Estancias!$J$2:$J$201="Ocupando")*Estancias!$A$2:$A$201)),""))</f>
        <v/>
      </c>
      <c r="I4" s="18">
        <f>IFERROR(XLOOKUP(H4,Estancias!$A$2:$A$201,Estancias!$B$2:$B$201),"")</f>
        <v/>
      </c>
      <c r="J4" s="19">
        <f>IFERROR(XLOOKUP(H4,Estancias!$A$2:$A$201,Estancias!$C$2:$C$201),"")</f>
        <v/>
      </c>
      <c r="K4" s="35">
        <f>IFERROR(XLOOKUP(H4,Estancias!$A$2:$A$201,Estancias!$K$2:$K$201),"")</f>
        <v/>
      </c>
      <c r="L4" s="19">
        <f>IF(E4="No",IF(G4&gt;0,"ERROR: cajón inhabilitado ocupado","No habilitado"),IF(G4&gt;1,"CONFLICTO: más de una unidad",IF(AND(G4=1,K4&gt;Catálogos!$B$2),"REVISAR: estancia prolongada","")))</f>
        <v/>
      </c>
      <c r="N4">
        <f>IFERROR(Catálogos!E4,"")</f>
        <v/>
      </c>
    </row>
    <row r="5" ht="32" customHeight="1">
      <c r="A5" s="15" t="inlineStr">
        <is>
          <t>A-04</t>
        </is>
      </c>
      <c r="B5" s="15" t="inlineStr">
        <is>
          <t>Zona A</t>
        </is>
      </c>
      <c r="C5" s="15" t="inlineStr">
        <is>
          <t>Estándar</t>
        </is>
      </c>
      <c r="D5" s="16" t="inlineStr">
        <is>
          <t>Hilera A, posición 04</t>
        </is>
      </c>
      <c r="E5" s="15" t="inlineStr">
        <is>
          <t>Sí</t>
        </is>
      </c>
      <c r="F5" s="16" t="inlineStr"/>
      <c r="G5" s="21">
        <f>COUNTIFS(Estancias!$D$2:$D$201,A5,Estancias!$J$2:$J$201,"Ocupando")</f>
        <v/>
      </c>
      <c r="H5" s="21">
        <f>IF(G5=0,"",IFERROR(SUMPRODUCT(MAX((Estancias!$D$2:$D$201=A5)*(Estancias!$J$2:$J$201="Ocupando")*Estancias!$A$2:$A$201)),""))</f>
        <v/>
      </c>
      <c r="I5" s="22">
        <f>IFERROR(XLOOKUP(H5,Estancias!$A$2:$A$201,Estancias!$B$2:$B$201),"")</f>
        <v/>
      </c>
      <c r="J5" s="23">
        <f>IFERROR(XLOOKUP(H5,Estancias!$A$2:$A$201,Estancias!$C$2:$C$201),"")</f>
        <v/>
      </c>
      <c r="K5" s="36">
        <f>IFERROR(XLOOKUP(H5,Estancias!$A$2:$A$201,Estancias!$K$2:$K$201),"")</f>
        <v/>
      </c>
      <c r="L5" s="23">
        <f>IF(E5="No",IF(G5&gt;0,"ERROR: cajón inhabilitado ocupado","No habilitado"),IF(G5&gt;1,"CONFLICTO: más de una unidad",IF(AND(G5=1,K5&gt;Catálogos!$B$2),"REVISAR: estancia prolongada","")))</f>
        <v/>
      </c>
      <c r="N5">
        <f>IFERROR(Catálogos!E5,"")</f>
        <v/>
      </c>
    </row>
    <row r="6" ht="32" customHeight="1">
      <c r="A6" s="15" t="inlineStr">
        <is>
          <t>A-05</t>
        </is>
      </c>
      <c r="B6" s="15" t="inlineStr">
        <is>
          <t>Zona A</t>
        </is>
      </c>
      <c r="C6" s="15" t="inlineStr">
        <is>
          <t>Compacto</t>
        </is>
      </c>
      <c r="D6" s="16" t="inlineStr">
        <is>
          <t>Hilera A, posición 05</t>
        </is>
      </c>
      <c r="E6" s="15" t="inlineStr">
        <is>
          <t>Sí</t>
        </is>
      </c>
      <c r="F6" s="16" t="inlineStr"/>
      <c r="G6" s="17">
        <f>COUNTIFS(Estancias!$D$2:$D$201,A6,Estancias!$J$2:$J$201,"Ocupando")</f>
        <v/>
      </c>
      <c r="H6" s="17">
        <f>IF(G6=0,"",IFERROR(SUMPRODUCT(MAX((Estancias!$D$2:$D$201=A6)*(Estancias!$J$2:$J$201="Ocupando")*Estancias!$A$2:$A$201)),""))</f>
        <v/>
      </c>
      <c r="I6" s="18">
        <f>IFERROR(XLOOKUP(H6,Estancias!$A$2:$A$201,Estancias!$B$2:$B$201),"")</f>
        <v/>
      </c>
      <c r="J6" s="19">
        <f>IFERROR(XLOOKUP(H6,Estancias!$A$2:$A$201,Estancias!$C$2:$C$201),"")</f>
        <v/>
      </c>
      <c r="K6" s="35">
        <f>IFERROR(XLOOKUP(H6,Estancias!$A$2:$A$201,Estancias!$K$2:$K$201),"")</f>
        <v/>
      </c>
      <c r="L6" s="19">
        <f>IF(E6="No",IF(G6&gt;0,"ERROR: cajón inhabilitado ocupado","No habilitado"),IF(G6&gt;1,"CONFLICTO: más de una unidad",IF(AND(G6=1,K6&gt;Catálogos!$B$2),"REVISAR: estancia prolongada","")))</f>
        <v/>
      </c>
      <c r="N6">
        <f>IFERROR(Catálogos!E6,"")</f>
        <v/>
      </c>
    </row>
    <row r="7" ht="32" customHeight="1">
      <c r="A7" s="15" t="inlineStr">
        <is>
          <t>A-06</t>
        </is>
      </c>
      <c r="B7" s="15" t="inlineStr">
        <is>
          <t>Zona A</t>
        </is>
      </c>
      <c r="C7" s="15" t="inlineStr">
        <is>
          <t>Vehículo alto</t>
        </is>
      </c>
      <c r="D7" s="16" t="inlineStr">
        <is>
          <t>Hilera A, posición 06</t>
        </is>
      </c>
      <c r="E7" s="15" t="inlineStr">
        <is>
          <t>Sí</t>
        </is>
      </c>
      <c r="F7" s="16" t="inlineStr"/>
      <c r="G7" s="21">
        <f>COUNTIFS(Estancias!$D$2:$D$201,A7,Estancias!$J$2:$J$201,"Ocupando")</f>
        <v/>
      </c>
      <c r="H7" s="21">
        <f>IF(G7=0,"",IFERROR(SUMPRODUCT(MAX((Estancias!$D$2:$D$201=A7)*(Estancias!$J$2:$J$201="Ocupando")*Estancias!$A$2:$A$201)),""))</f>
        <v/>
      </c>
      <c r="I7" s="22">
        <f>IFERROR(XLOOKUP(H7,Estancias!$A$2:$A$201,Estancias!$B$2:$B$201),"")</f>
        <v/>
      </c>
      <c r="J7" s="23">
        <f>IFERROR(XLOOKUP(H7,Estancias!$A$2:$A$201,Estancias!$C$2:$C$201),"")</f>
        <v/>
      </c>
      <c r="K7" s="36">
        <f>IFERROR(XLOOKUP(H7,Estancias!$A$2:$A$201,Estancias!$K$2:$K$201),"")</f>
        <v/>
      </c>
      <c r="L7" s="23">
        <f>IF(E7="No",IF(G7&gt;0,"ERROR: cajón inhabilitado ocupado","No habilitado"),IF(G7&gt;1,"CONFLICTO: más de una unidad",IF(AND(G7=1,K7&gt;Catálogos!$B$2),"REVISAR: estancia prolongada","")))</f>
        <v/>
      </c>
      <c r="N7">
        <f>IFERROR(Catálogos!E7,"")</f>
        <v/>
      </c>
    </row>
    <row r="8" ht="32" customHeight="1">
      <c r="A8" s="15" t="inlineStr">
        <is>
          <t>A-07</t>
        </is>
      </c>
      <c r="B8" s="15" t="inlineStr">
        <is>
          <t>Zona A</t>
        </is>
      </c>
      <c r="C8" s="15" t="inlineStr">
        <is>
          <t>Estándar</t>
        </is>
      </c>
      <c r="D8" s="16" t="inlineStr">
        <is>
          <t>Hilera A, posición 07</t>
        </is>
      </c>
      <c r="E8" s="15" t="inlineStr">
        <is>
          <t>Sí</t>
        </is>
      </c>
      <c r="F8" s="16" t="inlineStr"/>
      <c r="G8" s="17">
        <f>COUNTIFS(Estancias!$D$2:$D$201,A8,Estancias!$J$2:$J$201,"Ocupando")</f>
        <v/>
      </c>
      <c r="H8" s="17">
        <f>IF(G8=0,"",IFERROR(SUMPRODUCT(MAX((Estancias!$D$2:$D$201=A8)*(Estancias!$J$2:$J$201="Ocupando")*Estancias!$A$2:$A$201)),""))</f>
        <v/>
      </c>
      <c r="I8" s="18">
        <f>IFERROR(XLOOKUP(H8,Estancias!$A$2:$A$201,Estancias!$B$2:$B$201),"")</f>
        <v/>
      </c>
      <c r="J8" s="19">
        <f>IFERROR(XLOOKUP(H8,Estancias!$A$2:$A$201,Estancias!$C$2:$C$201),"")</f>
        <v/>
      </c>
      <c r="K8" s="35">
        <f>IFERROR(XLOOKUP(H8,Estancias!$A$2:$A$201,Estancias!$K$2:$K$201),"")</f>
        <v/>
      </c>
      <c r="L8" s="19">
        <f>IF(E8="No",IF(G8&gt;0,"ERROR: cajón inhabilitado ocupado","No habilitado"),IF(G8&gt;1,"CONFLICTO: más de una unidad",IF(AND(G8=1,K8&gt;Catálogos!$B$2),"REVISAR: estancia prolongada","")))</f>
        <v/>
      </c>
      <c r="N8">
        <f>IFERROR(Catálogos!E8,"")</f>
        <v/>
      </c>
    </row>
    <row r="9" ht="32" customHeight="1">
      <c r="A9" s="15" t="inlineStr">
        <is>
          <t>A-08</t>
        </is>
      </c>
      <c r="B9" s="15" t="inlineStr">
        <is>
          <t>Zona A</t>
        </is>
      </c>
      <c r="C9" s="15" t="inlineStr">
        <is>
          <t>Compacto</t>
        </is>
      </c>
      <c r="D9" s="16" t="inlineStr">
        <is>
          <t>Hilera A, posición 08</t>
        </is>
      </c>
      <c r="E9" s="15" t="inlineStr">
        <is>
          <t>Sí</t>
        </is>
      </c>
      <c r="F9" s="16" t="inlineStr"/>
      <c r="G9" s="21">
        <f>COUNTIFS(Estancias!$D$2:$D$201,A9,Estancias!$J$2:$J$201,"Ocupando")</f>
        <v/>
      </c>
      <c r="H9" s="21">
        <f>IF(G9=0,"",IFERROR(SUMPRODUCT(MAX((Estancias!$D$2:$D$201=A9)*(Estancias!$J$2:$J$201="Ocupando")*Estancias!$A$2:$A$201)),""))</f>
        <v/>
      </c>
      <c r="I9" s="22">
        <f>IFERROR(XLOOKUP(H9,Estancias!$A$2:$A$201,Estancias!$B$2:$B$201),"")</f>
        <v/>
      </c>
      <c r="J9" s="23">
        <f>IFERROR(XLOOKUP(H9,Estancias!$A$2:$A$201,Estancias!$C$2:$C$201),"")</f>
        <v/>
      </c>
      <c r="K9" s="36">
        <f>IFERROR(XLOOKUP(H9,Estancias!$A$2:$A$201,Estancias!$K$2:$K$201),"")</f>
        <v/>
      </c>
      <c r="L9" s="23">
        <f>IF(E9="No",IF(G9&gt;0,"ERROR: cajón inhabilitado ocupado","No habilitado"),IF(G9&gt;1,"CONFLICTO: más de una unidad",IF(AND(G9=1,K9&gt;Catálogos!$B$2),"REVISAR: estancia prolongada","")))</f>
        <v/>
      </c>
      <c r="N9">
        <f>IFERROR(Catálogos!E9,"")</f>
        <v/>
      </c>
    </row>
    <row r="10" ht="32" customHeight="1">
      <c r="A10" s="15" t="inlineStr">
        <is>
          <t>A-09</t>
        </is>
      </c>
      <c r="B10" s="15" t="inlineStr">
        <is>
          <t>Zona A</t>
        </is>
      </c>
      <c r="C10" s="15" t="inlineStr">
        <is>
          <t>Vehículo alto</t>
        </is>
      </c>
      <c r="D10" s="16" t="inlineStr">
        <is>
          <t>Hilera A, posición 09</t>
        </is>
      </c>
      <c r="E10" s="15" t="inlineStr">
        <is>
          <t>Sí</t>
        </is>
      </c>
      <c r="F10" s="16" t="inlineStr"/>
      <c r="G10" s="17">
        <f>COUNTIFS(Estancias!$D$2:$D$201,A10,Estancias!$J$2:$J$201,"Ocupando")</f>
        <v/>
      </c>
      <c r="H10" s="17">
        <f>IF(G10=0,"",IFERROR(SUMPRODUCT(MAX((Estancias!$D$2:$D$201=A10)*(Estancias!$J$2:$J$201="Ocupando")*Estancias!$A$2:$A$201)),""))</f>
        <v/>
      </c>
      <c r="I10" s="18">
        <f>IFERROR(XLOOKUP(H10,Estancias!$A$2:$A$201,Estancias!$B$2:$B$201),"")</f>
        <v/>
      </c>
      <c r="J10" s="19">
        <f>IFERROR(XLOOKUP(H10,Estancias!$A$2:$A$201,Estancias!$C$2:$C$201),"")</f>
        <v/>
      </c>
      <c r="K10" s="35">
        <f>IFERROR(XLOOKUP(H10,Estancias!$A$2:$A$201,Estancias!$K$2:$K$201),"")</f>
        <v/>
      </c>
      <c r="L10" s="19">
        <f>IF(E10="No",IF(G10&gt;0,"ERROR: cajón inhabilitado ocupado","No habilitado"),IF(G10&gt;1,"CONFLICTO: más de una unidad",IF(AND(G10=1,K10&gt;Catálogos!$B$2),"REVISAR: estancia prolongada","")))</f>
        <v/>
      </c>
      <c r="N10">
        <f>IFERROR(Catálogos!E10,"")</f>
        <v/>
      </c>
    </row>
    <row r="11" ht="32" customHeight="1">
      <c r="A11" s="15" t="inlineStr">
        <is>
          <t>A-10</t>
        </is>
      </c>
      <c r="B11" s="15" t="inlineStr">
        <is>
          <t>Zona A</t>
        </is>
      </c>
      <c r="C11" s="15" t="inlineStr">
        <is>
          <t>Estándar</t>
        </is>
      </c>
      <c r="D11" s="16" t="inlineStr">
        <is>
          <t>Hilera A, posición 10</t>
        </is>
      </c>
      <c r="E11" s="15" t="inlineStr">
        <is>
          <t>No</t>
        </is>
      </c>
      <c r="F11" s="16" t="inlineStr">
        <is>
          <t>Fuera de uso; revisar señalización interna</t>
        </is>
      </c>
      <c r="G11" s="21">
        <f>COUNTIFS(Estancias!$D$2:$D$201,A11,Estancias!$J$2:$J$201,"Ocupando")</f>
        <v/>
      </c>
      <c r="H11" s="21">
        <f>IF(G11=0,"",IFERROR(SUMPRODUCT(MAX((Estancias!$D$2:$D$201=A11)*(Estancias!$J$2:$J$201="Ocupando")*Estancias!$A$2:$A$201)),""))</f>
        <v/>
      </c>
      <c r="I11" s="22">
        <f>IFERROR(XLOOKUP(H11,Estancias!$A$2:$A$201,Estancias!$B$2:$B$201),"")</f>
        <v/>
      </c>
      <c r="J11" s="23">
        <f>IFERROR(XLOOKUP(H11,Estancias!$A$2:$A$201,Estancias!$C$2:$C$201),"")</f>
        <v/>
      </c>
      <c r="K11" s="36">
        <f>IFERROR(XLOOKUP(H11,Estancias!$A$2:$A$201,Estancias!$K$2:$K$201),"")</f>
        <v/>
      </c>
      <c r="L11" s="23">
        <f>IF(E11="No",IF(G11&gt;0,"ERROR: cajón inhabilitado ocupado","No habilitado"),IF(G11&gt;1,"CONFLICTO: más de una unidad",IF(AND(G11=1,K11&gt;Catálogos!$B$2),"REVISAR: estancia prolongada","")))</f>
        <v/>
      </c>
      <c r="N11">
        <f>IFERROR(Catálogos!E11,"")</f>
        <v/>
      </c>
    </row>
    <row r="12" ht="32" customHeight="1">
      <c r="A12" s="15" t="inlineStr">
        <is>
          <t>B-01</t>
        </is>
      </c>
      <c r="B12" s="15" t="inlineStr">
        <is>
          <t>Zona B</t>
        </is>
      </c>
      <c r="C12" s="15" t="inlineStr">
        <is>
          <t>Estándar</t>
        </is>
      </c>
      <c r="D12" s="16" t="inlineStr">
        <is>
          <t>Hilera B, posición 01</t>
        </is>
      </c>
      <c r="E12" s="15" t="inlineStr">
        <is>
          <t>Sí</t>
        </is>
      </c>
      <c r="F12" s="16" t="inlineStr"/>
      <c r="G12" s="17">
        <f>COUNTIFS(Estancias!$D$2:$D$201,A12,Estancias!$J$2:$J$201,"Ocupando")</f>
        <v/>
      </c>
      <c r="H12" s="17">
        <f>IF(G12=0,"",IFERROR(SUMPRODUCT(MAX((Estancias!$D$2:$D$201=A12)*(Estancias!$J$2:$J$201="Ocupando")*Estancias!$A$2:$A$201)),""))</f>
        <v/>
      </c>
      <c r="I12" s="18">
        <f>IFERROR(XLOOKUP(H12,Estancias!$A$2:$A$201,Estancias!$B$2:$B$201),"")</f>
        <v/>
      </c>
      <c r="J12" s="19">
        <f>IFERROR(XLOOKUP(H12,Estancias!$A$2:$A$201,Estancias!$C$2:$C$201),"")</f>
        <v/>
      </c>
      <c r="K12" s="35">
        <f>IFERROR(XLOOKUP(H12,Estancias!$A$2:$A$201,Estancias!$K$2:$K$201),"")</f>
        <v/>
      </c>
      <c r="L12" s="19">
        <f>IF(E12="No",IF(G12&gt;0,"ERROR: cajón inhabilitado ocupado","No habilitado"),IF(G12&gt;1,"CONFLICTO: más de una unidad",IF(AND(G12=1,K12&gt;Catálogos!$B$2),"REVISAR: estancia prolongada","")))</f>
        <v/>
      </c>
      <c r="N12">
        <f>IFERROR(Catálogos!E12,"")</f>
        <v/>
      </c>
    </row>
    <row r="13" ht="32" customHeight="1">
      <c r="A13" s="15" t="inlineStr">
        <is>
          <t>B-02</t>
        </is>
      </c>
      <c r="B13" s="15" t="inlineStr">
        <is>
          <t>Zona B</t>
        </is>
      </c>
      <c r="C13" s="15" t="inlineStr">
        <is>
          <t>Compacto</t>
        </is>
      </c>
      <c r="D13" s="16" t="inlineStr">
        <is>
          <t>Hilera B, posición 02</t>
        </is>
      </c>
      <c r="E13" s="15" t="inlineStr">
        <is>
          <t>Sí</t>
        </is>
      </c>
      <c r="F13" s="16" t="inlineStr"/>
      <c r="G13" s="21">
        <f>COUNTIFS(Estancias!$D$2:$D$201,A13,Estancias!$J$2:$J$201,"Ocupando")</f>
        <v/>
      </c>
      <c r="H13" s="21">
        <f>IF(G13=0,"",IFERROR(SUMPRODUCT(MAX((Estancias!$D$2:$D$201=A13)*(Estancias!$J$2:$J$201="Ocupando")*Estancias!$A$2:$A$201)),""))</f>
        <v/>
      </c>
      <c r="I13" s="22">
        <f>IFERROR(XLOOKUP(H13,Estancias!$A$2:$A$201,Estancias!$B$2:$B$201),"")</f>
        <v/>
      </c>
      <c r="J13" s="23">
        <f>IFERROR(XLOOKUP(H13,Estancias!$A$2:$A$201,Estancias!$C$2:$C$201),"")</f>
        <v/>
      </c>
      <c r="K13" s="36">
        <f>IFERROR(XLOOKUP(H13,Estancias!$A$2:$A$201,Estancias!$K$2:$K$201),"")</f>
        <v/>
      </c>
      <c r="L13" s="23">
        <f>IF(E13="No",IF(G13&gt;0,"ERROR: cajón inhabilitado ocupado","No habilitado"),IF(G13&gt;1,"CONFLICTO: más de una unidad",IF(AND(G13=1,K13&gt;Catálogos!$B$2),"REVISAR: estancia prolongada","")))</f>
        <v/>
      </c>
      <c r="N13">
        <f>IFERROR(Catálogos!E13,"")</f>
        <v/>
      </c>
    </row>
    <row r="14" ht="32" customHeight="1">
      <c r="A14" s="15" t="inlineStr">
        <is>
          <t>B-03</t>
        </is>
      </c>
      <c r="B14" s="15" t="inlineStr">
        <is>
          <t>Zona B</t>
        </is>
      </c>
      <c r="C14" s="15" t="inlineStr">
        <is>
          <t>Vehículo alto</t>
        </is>
      </c>
      <c r="D14" s="16" t="inlineStr">
        <is>
          <t>Hilera B, posición 03</t>
        </is>
      </c>
      <c r="E14" s="15" t="inlineStr">
        <is>
          <t>Sí</t>
        </is>
      </c>
      <c r="F14" s="16" t="inlineStr"/>
      <c r="G14" s="17">
        <f>COUNTIFS(Estancias!$D$2:$D$201,A14,Estancias!$J$2:$J$201,"Ocupando")</f>
        <v/>
      </c>
      <c r="H14" s="17">
        <f>IF(G14=0,"",IFERROR(SUMPRODUCT(MAX((Estancias!$D$2:$D$201=A14)*(Estancias!$J$2:$J$201="Ocupando")*Estancias!$A$2:$A$201)),""))</f>
        <v/>
      </c>
      <c r="I14" s="18">
        <f>IFERROR(XLOOKUP(H14,Estancias!$A$2:$A$201,Estancias!$B$2:$B$201),"")</f>
        <v/>
      </c>
      <c r="J14" s="19">
        <f>IFERROR(XLOOKUP(H14,Estancias!$A$2:$A$201,Estancias!$C$2:$C$201),"")</f>
        <v/>
      </c>
      <c r="K14" s="35">
        <f>IFERROR(XLOOKUP(H14,Estancias!$A$2:$A$201,Estancias!$K$2:$K$201),"")</f>
        <v/>
      </c>
      <c r="L14" s="19">
        <f>IF(E14="No",IF(G14&gt;0,"ERROR: cajón inhabilitado ocupado","No habilitado"),IF(G14&gt;1,"CONFLICTO: más de una unidad",IF(AND(G14=1,K14&gt;Catálogos!$B$2),"REVISAR: estancia prolongada","")))</f>
        <v/>
      </c>
      <c r="N14">
        <f>IFERROR(Catálogos!E14,"")</f>
        <v/>
      </c>
    </row>
    <row r="15" ht="32" customHeight="1">
      <c r="A15" s="15" t="inlineStr">
        <is>
          <t>B-04</t>
        </is>
      </c>
      <c r="B15" s="15" t="inlineStr">
        <is>
          <t>Zona B</t>
        </is>
      </c>
      <c r="C15" s="15" t="inlineStr">
        <is>
          <t>Estándar</t>
        </is>
      </c>
      <c r="D15" s="16" t="inlineStr">
        <is>
          <t>Hilera B, posición 04</t>
        </is>
      </c>
      <c r="E15" s="15" t="inlineStr">
        <is>
          <t>Sí</t>
        </is>
      </c>
      <c r="F15" s="16" t="inlineStr"/>
      <c r="G15" s="21">
        <f>COUNTIFS(Estancias!$D$2:$D$201,A15,Estancias!$J$2:$J$201,"Ocupando")</f>
        <v/>
      </c>
      <c r="H15" s="21">
        <f>IF(G15=0,"",IFERROR(SUMPRODUCT(MAX((Estancias!$D$2:$D$201=A15)*(Estancias!$J$2:$J$201="Ocupando")*Estancias!$A$2:$A$201)),""))</f>
        <v/>
      </c>
      <c r="I15" s="22">
        <f>IFERROR(XLOOKUP(H15,Estancias!$A$2:$A$201,Estancias!$B$2:$B$201),"")</f>
        <v/>
      </c>
      <c r="J15" s="23">
        <f>IFERROR(XLOOKUP(H15,Estancias!$A$2:$A$201,Estancias!$C$2:$C$201),"")</f>
        <v/>
      </c>
      <c r="K15" s="36">
        <f>IFERROR(XLOOKUP(H15,Estancias!$A$2:$A$201,Estancias!$K$2:$K$201),"")</f>
        <v/>
      </c>
      <c r="L15" s="23">
        <f>IF(E15="No",IF(G15&gt;0,"ERROR: cajón inhabilitado ocupado","No habilitado"),IF(G15&gt;1,"CONFLICTO: más de una unidad",IF(AND(G15=1,K15&gt;Catálogos!$B$2),"REVISAR: estancia prolongada","")))</f>
        <v/>
      </c>
      <c r="N15">
        <f>IFERROR(Catálogos!E15,"")</f>
        <v/>
      </c>
    </row>
    <row r="16" ht="32" customHeight="1">
      <c r="A16" s="15" t="inlineStr">
        <is>
          <t>B-05</t>
        </is>
      </c>
      <c r="B16" s="15" t="inlineStr">
        <is>
          <t>Zona B</t>
        </is>
      </c>
      <c r="C16" s="15" t="inlineStr">
        <is>
          <t>Compacto</t>
        </is>
      </c>
      <c r="D16" s="16" t="inlineStr">
        <is>
          <t>Hilera B, posición 05</t>
        </is>
      </c>
      <c r="E16" s="15" t="inlineStr">
        <is>
          <t>Sí</t>
        </is>
      </c>
      <c r="F16" s="16" t="inlineStr"/>
      <c r="G16" s="17">
        <f>COUNTIFS(Estancias!$D$2:$D$201,A16,Estancias!$J$2:$J$201,"Ocupando")</f>
        <v/>
      </c>
      <c r="H16" s="17">
        <f>IF(G16=0,"",IFERROR(SUMPRODUCT(MAX((Estancias!$D$2:$D$201=A16)*(Estancias!$J$2:$J$201="Ocupando")*Estancias!$A$2:$A$201)),""))</f>
        <v/>
      </c>
      <c r="I16" s="18">
        <f>IFERROR(XLOOKUP(H16,Estancias!$A$2:$A$201,Estancias!$B$2:$B$201),"")</f>
        <v/>
      </c>
      <c r="J16" s="19">
        <f>IFERROR(XLOOKUP(H16,Estancias!$A$2:$A$201,Estancias!$C$2:$C$201),"")</f>
        <v/>
      </c>
      <c r="K16" s="35">
        <f>IFERROR(XLOOKUP(H16,Estancias!$A$2:$A$201,Estancias!$K$2:$K$201),"")</f>
        <v/>
      </c>
      <c r="L16" s="19">
        <f>IF(E16="No",IF(G16&gt;0,"ERROR: cajón inhabilitado ocupado","No habilitado"),IF(G16&gt;1,"CONFLICTO: más de una unidad",IF(AND(G16=1,K16&gt;Catálogos!$B$2),"REVISAR: estancia prolongada","")))</f>
        <v/>
      </c>
      <c r="N16">
        <f>IFERROR(Catálogos!E16,"")</f>
        <v/>
      </c>
    </row>
    <row r="17" ht="32" customHeight="1">
      <c r="A17" s="15" t="inlineStr">
        <is>
          <t>B-06</t>
        </is>
      </c>
      <c r="B17" s="15" t="inlineStr">
        <is>
          <t>Zona B</t>
        </is>
      </c>
      <c r="C17" s="15" t="inlineStr">
        <is>
          <t>Vehículo alto</t>
        </is>
      </c>
      <c r="D17" s="16" t="inlineStr">
        <is>
          <t>Hilera B, posición 06</t>
        </is>
      </c>
      <c r="E17" s="15" t="inlineStr">
        <is>
          <t>Sí</t>
        </is>
      </c>
      <c r="F17" s="16" t="inlineStr"/>
      <c r="G17" s="21">
        <f>COUNTIFS(Estancias!$D$2:$D$201,A17,Estancias!$J$2:$J$201,"Ocupando")</f>
        <v/>
      </c>
      <c r="H17" s="21">
        <f>IF(G17=0,"",IFERROR(SUMPRODUCT(MAX((Estancias!$D$2:$D$201=A17)*(Estancias!$J$2:$J$201="Ocupando")*Estancias!$A$2:$A$201)),""))</f>
        <v/>
      </c>
      <c r="I17" s="22">
        <f>IFERROR(XLOOKUP(H17,Estancias!$A$2:$A$201,Estancias!$B$2:$B$201),"")</f>
        <v/>
      </c>
      <c r="J17" s="23">
        <f>IFERROR(XLOOKUP(H17,Estancias!$A$2:$A$201,Estancias!$C$2:$C$201),"")</f>
        <v/>
      </c>
      <c r="K17" s="36">
        <f>IFERROR(XLOOKUP(H17,Estancias!$A$2:$A$201,Estancias!$K$2:$K$201),"")</f>
        <v/>
      </c>
      <c r="L17" s="23">
        <f>IF(E17="No",IF(G17&gt;0,"ERROR: cajón inhabilitado ocupado","No habilitado"),IF(G17&gt;1,"CONFLICTO: más de una unidad",IF(AND(G17=1,K17&gt;Catálogos!$B$2),"REVISAR: estancia prolongada","")))</f>
        <v/>
      </c>
      <c r="N17">
        <f>IFERROR(Catálogos!E17,"")</f>
        <v/>
      </c>
    </row>
    <row r="18" ht="32" customHeight="1">
      <c r="A18" s="15" t="inlineStr">
        <is>
          <t>B-07</t>
        </is>
      </c>
      <c r="B18" s="15" t="inlineStr">
        <is>
          <t>Zona B</t>
        </is>
      </c>
      <c r="C18" s="15" t="inlineStr">
        <is>
          <t>Estándar</t>
        </is>
      </c>
      <c r="D18" s="16" t="inlineStr">
        <is>
          <t>Hilera B, posición 07</t>
        </is>
      </c>
      <c r="E18" s="15" t="inlineStr">
        <is>
          <t>Sí</t>
        </is>
      </c>
      <c r="F18" s="16" t="inlineStr"/>
      <c r="G18" s="17">
        <f>COUNTIFS(Estancias!$D$2:$D$201,A18,Estancias!$J$2:$J$201,"Ocupando")</f>
        <v/>
      </c>
      <c r="H18" s="17">
        <f>IF(G18=0,"",IFERROR(SUMPRODUCT(MAX((Estancias!$D$2:$D$201=A18)*(Estancias!$J$2:$J$201="Ocupando")*Estancias!$A$2:$A$201)),""))</f>
        <v/>
      </c>
      <c r="I18" s="18">
        <f>IFERROR(XLOOKUP(H18,Estancias!$A$2:$A$201,Estancias!$B$2:$B$201),"")</f>
        <v/>
      </c>
      <c r="J18" s="19">
        <f>IFERROR(XLOOKUP(H18,Estancias!$A$2:$A$201,Estancias!$C$2:$C$201),"")</f>
        <v/>
      </c>
      <c r="K18" s="35">
        <f>IFERROR(XLOOKUP(H18,Estancias!$A$2:$A$201,Estancias!$K$2:$K$201),"")</f>
        <v/>
      </c>
      <c r="L18" s="19">
        <f>IF(E18="No",IF(G18&gt;0,"ERROR: cajón inhabilitado ocupado","No habilitado"),IF(G18&gt;1,"CONFLICTO: más de una unidad",IF(AND(G18=1,K18&gt;Catálogos!$B$2),"REVISAR: estancia prolongada","")))</f>
        <v/>
      </c>
      <c r="N18">
        <f>IFERROR(Catálogos!E18,"")</f>
        <v/>
      </c>
    </row>
    <row r="19" ht="32" customHeight="1">
      <c r="A19" s="15" t="inlineStr">
        <is>
          <t>B-08</t>
        </is>
      </c>
      <c r="B19" s="15" t="inlineStr">
        <is>
          <t>Zona B</t>
        </is>
      </c>
      <c r="C19" s="15" t="inlineStr">
        <is>
          <t>Compacto</t>
        </is>
      </c>
      <c r="D19" s="16" t="inlineStr">
        <is>
          <t>Hilera B, posición 08</t>
        </is>
      </c>
      <c r="E19" s="15" t="inlineStr">
        <is>
          <t>Sí</t>
        </is>
      </c>
      <c r="F19" s="16" t="inlineStr"/>
      <c r="G19" s="21">
        <f>COUNTIFS(Estancias!$D$2:$D$201,A19,Estancias!$J$2:$J$201,"Ocupando")</f>
        <v/>
      </c>
      <c r="H19" s="21">
        <f>IF(G19=0,"",IFERROR(SUMPRODUCT(MAX((Estancias!$D$2:$D$201=A19)*(Estancias!$J$2:$J$201="Ocupando")*Estancias!$A$2:$A$201)),""))</f>
        <v/>
      </c>
      <c r="I19" s="22">
        <f>IFERROR(XLOOKUP(H19,Estancias!$A$2:$A$201,Estancias!$B$2:$B$201),"")</f>
        <v/>
      </c>
      <c r="J19" s="23">
        <f>IFERROR(XLOOKUP(H19,Estancias!$A$2:$A$201,Estancias!$C$2:$C$201),"")</f>
        <v/>
      </c>
      <c r="K19" s="36">
        <f>IFERROR(XLOOKUP(H19,Estancias!$A$2:$A$201,Estancias!$K$2:$K$201),"")</f>
        <v/>
      </c>
      <c r="L19" s="23">
        <f>IF(E19="No",IF(G19&gt;0,"ERROR: cajón inhabilitado ocupado","No habilitado"),IF(G19&gt;1,"CONFLICTO: más de una unidad",IF(AND(G19=1,K19&gt;Catálogos!$B$2),"REVISAR: estancia prolongada","")))</f>
        <v/>
      </c>
      <c r="N19">
        <f>IFERROR(Catálogos!E19,"")</f>
        <v/>
      </c>
    </row>
    <row r="20" ht="32" customHeight="1">
      <c r="A20" s="15" t="inlineStr">
        <is>
          <t>B-09</t>
        </is>
      </c>
      <c r="B20" s="15" t="inlineStr">
        <is>
          <t>Zona B</t>
        </is>
      </c>
      <c r="C20" s="15" t="inlineStr">
        <is>
          <t>Vehículo alto</t>
        </is>
      </c>
      <c r="D20" s="16" t="inlineStr">
        <is>
          <t>Hilera B, posición 09</t>
        </is>
      </c>
      <c r="E20" s="15" t="inlineStr">
        <is>
          <t>Sí</t>
        </is>
      </c>
      <c r="F20" s="16" t="inlineStr"/>
      <c r="G20" s="17">
        <f>COUNTIFS(Estancias!$D$2:$D$201,A20,Estancias!$J$2:$J$201,"Ocupando")</f>
        <v/>
      </c>
      <c r="H20" s="17">
        <f>IF(G20=0,"",IFERROR(SUMPRODUCT(MAX((Estancias!$D$2:$D$201=A20)*(Estancias!$J$2:$J$201="Ocupando")*Estancias!$A$2:$A$201)),""))</f>
        <v/>
      </c>
      <c r="I20" s="18">
        <f>IFERROR(XLOOKUP(H20,Estancias!$A$2:$A$201,Estancias!$B$2:$B$201),"")</f>
        <v/>
      </c>
      <c r="J20" s="19">
        <f>IFERROR(XLOOKUP(H20,Estancias!$A$2:$A$201,Estancias!$C$2:$C$201),"")</f>
        <v/>
      </c>
      <c r="K20" s="35">
        <f>IFERROR(XLOOKUP(H20,Estancias!$A$2:$A$201,Estancias!$K$2:$K$201),"")</f>
        <v/>
      </c>
      <c r="L20" s="19">
        <f>IF(E20="No",IF(G20&gt;0,"ERROR: cajón inhabilitado ocupado","No habilitado"),IF(G20&gt;1,"CONFLICTO: más de una unidad",IF(AND(G20=1,K20&gt;Catálogos!$B$2),"REVISAR: estancia prolongada","")))</f>
        <v/>
      </c>
      <c r="N20">
        <f>IFERROR(Catálogos!E20,"")</f>
        <v/>
      </c>
    </row>
    <row r="21" ht="32" customHeight="1">
      <c r="A21" s="15" t="inlineStr">
        <is>
          <t>B-10</t>
        </is>
      </c>
      <c r="B21" s="15" t="inlineStr">
        <is>
          <t>Zona B</t>
        </is>
      </c>
      <c r="C21" s="15" t="inlineStr">
        <is>
          <t>Estándar</t>
        </is>
      </c>
      <c r="D21" s="16" t="inlineStr">
        <is>
          <t>Hilera B, posición 10</t>
        </is>
      </c>
      <c r="E21" s="15" t="inlineStr">
        <is>
          <t>No</t>
        </is>
      </c>
      <c r="F21" s="16" t="inlineStr">
        <is>
          <t>Fuera de uso; revisar señalización interna</t>
        </is>
      </c>
      <c r="G21" s="21">
        <f>COUNTIFS(Estancias!$D$2:$D$201,A21,Estancias!$J$2:$J$201,"Ocupando")</f>
        <v/>
      </c>
      <c r="H21" s="21">
        <f>IF(G21=0,"",IFERROR(SUMPRODUCT(MAX((Estancias!$D$2:$D$201=A21)*(Estancias!$J$2:$J$201="Ocupando")*Estancias!$A$2:$A$201)),""))</f>
        <v/>
      </c>
      <c r="I21" s="22">
        <f>IFERROR(XLOOKUP(H21,Estancias!$A$2:$A$201,Estancias!$B$2:$B$201),"")</f>
        <v/>
      </c>
      <c r="J21" s="23">
        <f>IFERROR(XLOOKUP(H21,Estancias!$A$2:$A$201,Estancias!$C$2:$C$201),"")</f>
        <v/>
      </c>
      <c r="K21" s="36">
        <f>IFERROR(XLOOKUP(H21,Estancias!$A$2:$A$201,Estancias!$K$2:$K$201),"")</f>
        <v/>
      </c>
      <c r="L21" s="23">
        <f>IF(E21="No",IF(G21&gt;0,"ERROR: cajón inhabilitado ocupado","No habilitado"),IF(G21&gt;1,"CONFLICTO: más de una unidad",IF(AND(G21=1,K21&gt;Catálogos!$B$2),"REVISAR: estancia prolongada","")))</f>
        <v/>
      </c>
      <c r="N21">
        <f>IFERROR(Catálogos!E21,"")</f>
        <v/>
      </c>
    </row>
    <row r="22" ht="32" customHeight="1">
      <c r="A22" s="15" t="inlineStr">
        <is>
          <t>C-01</t>
        </is>
      </c>
      <c r="B22" s="15" t="inlineStr">
        <is>
          <t>Zona C</t>
        </is>
      </c>
      <c r="C22" s="15" t="inlineStr">
        <is>
          <t>Estándar</t>
        </is>
      </c>
      <c r="D22" s="16" t="inlineStr">
        <is>
          <t>Hilera C, posición 01</t>
        </is>
      </c>
      <c r="E22" s="15" t="inlineStr">
        <is>
          <t>Sí</t>
        </is>
      </c>
      <c r="F22" s="16" t="inlineStr"/>
      <c r="G22" s="17">
        <f>COUNTIFS(Estancias!$D$2:$D$201,A22,Estancias!$J$2:$J$201,"Ocupando")</f>
        <v/>
      </c>
      <c r="H22" s="17">
        <f>IF(G22=0,"",IFERROR(SUMPRODUCT(MAX((Estancias!$D$2:$D$201=A22)*(Estancias!$J$2:$J$201="Ocupando")*Estancias!$A$2:$A$201)),""))</f>
        <v/>
      </c>
      <c r="I22" s="18">
        <f>IFERROR(XLOOKUP(H22,Estancias!$A$2:$A$201,Estancias!$B$2:$B$201),"")</f>
        <v/>
      </c>
      <c r="J22" s="19">
        <f>IFERROR(XLOOKUP(H22,Estancias!$A$2:$A$201,Estancias!$C$2:$C$201),"")</f>
        <v/>
      </c>
      <c r="K22" s="35">
        <f>IFERROR(XLOOKUP(H22,Estancias!$A$2:$A$201,Estancias!$K$2:$K$201),"")</f>
        <v/>
      </c>
      <c r="L22" s="19">
        <f>IF(E22="No",IF(G22&gt;0,"ERROR: cajón inhabilitado ocupado","No habilitado"),IF(G22&gt;1,"CONFLICTO: más de una unidad",IF(AND(G22=1,K22&gt;Catálogos!$B$2),"REVISAR: estancia prolongada","")))</f>
        <v/>
      </c>
      <c r="N22">
        <f>IFERROR(Catálogos!E22,"")</f>
        <v/>
      </c>
    </row>
    <row r="23" ht="32" customHeight="1">
      <c r="A23" s="15" t="inlineStr">
        <is>
          <t>C-02</t>
        </is>
      </c>
      <c r="B23" s="15" t="inlineStr">
        <is>
          <t>Zona C</t>
        </is>
      </c>
      <c r="C23" s="15" t="inlineStr">
        <is>
          <t>Compacto</t>
        </is>
      </c>
      <c r="D23" s="16" t="inlineStr">
        <is>
          <t>Hilera C, posición 02</t>
        </is>
      </c>
      <c r="E23" s="15" t="inlineStr">
        <is>
          <t>Sí</t>
        </is>
      </c>
      <c r="F23" s="16" t="inlineStr"/>
      <c r="G23" s="21">
        <f>COUNTIFS(Estancias!$D$2:$D$201,A23,Estancias!$J$2:$J$201,"Ocupando")</f>
        <v/>
      </c>
      <c r="H23" s="21">
        <f>IF(G23=0,"",IFERROR(SUMPRODUCT(MAX((Estancias!$D$2:$D$201=A23)*(Estancias!$J$2:$J$201="Ocupando")*Estancias!$A$2:$A$201)),""))</f>
        <v/>
      </c>
      <c r="I23" s="22">
        <f>IFERROR(XLOOKUP(H23,Estancias!$A$2:$A$201,Estancias!$B$2:$B$201),"")</f>
        <v/>
      </c>
      <c r="J23" s="23">
        <f>IFERROR(XLOOKUP(H23,Estancias!$A$2:$A$201,Estancias!$C$2:$C$201),"")</f>
        <v/>
      </c>
      <c r="K23" s="36">
        <f>IFERROR(XLOOKUP(H23,Estancias!$A$2:$A$201,Estancias!$K$2:$K$201),"")</f>
        <v/>
      </c>
      <c r="L23" s="23">
        <f>IF(E23="No",IF(G23&gt;0,"ERROR: cajón inhabilitado ocupado","No habilitado"),IF(G23&gt;1,"CONFLICTO: más de una unidad",IF(AND(G23=1,K23&gt;Catálogos!$B$2),"REVISAR: estancia prolongada","")))</f>
        <v/>
      </c>
      <c r="N23">
        <f>IFERROR(Catálogos!E23,"")</f>
        <v/>
      </c>
    </row>
    <row r="24" ht="32" customHeight="1">
      <c r="A24" s="15" t="inlineStr">
        <is>
          <t>C-03</t>
        </is>
      </c>
      <c r="B24" s="15" t="inlineStr">
        <is>
          <t>Zona C</t>
        </is>
      </c>
      <c r="C24" s="15" t="inlineStr">
        <is>
          <t>Vehículo alto</t>
        </is>
      </c>
      <c r="D24" s="16" t="inlineStr">
        <is>
          <t>Hilera C, posición 03</t>
        </is>
      </c>
      <c r="E24" s="15" t="inlineStr">
        <is>
          <t>Sí</t>
        </is>
      </c>
      <c r="F24" s="16" t="inlineStr"/>
      <c r="G24" s="17">
        <f>COUNTIFS(Estancias!$D$2:$D$201,A24,Estancias!$J$2:$J$201,"Ocupando")</f>
        <v/>
      </c>
      <c r="H24" s="17">
        <f>IF(G24=0,"",IFERROR(SUMPRODUCT(MAX((Estancias!$D$2:$D$201=A24)*(Estancias!$J$2:$J$201="Ocupando")*Estancias!$A$2:$A$201)),""))</f>
        <v/>
      </c>
      <c r="I24" s="18">
        <f>IFERROR(XLOOKUP(H24,Estancias!$A$2:$A$201,Estancias!$B$2:$B$201),"")</f>
        <v/>
      </c>
      <c r="J24" s="19">
        <f>IFERROR(XLOOKUP(H24,Estancias!$A$2:$A$201,Estancias!$C$2:$C$201),"")</f>
        <v/>
      </c>
      <c r="K24" s="35">
        <f>IFERROR(XLOOKUP(H24,Estancias!$A$2:$A$201,Estancias!$K$2:$K$201),"")</f>
        <v/>
      </c>
      <c r="L24" s="19">
        <f>IF(E24="No",IF(G24&gt;0,"ERROR: cajón inhabilitado ocupado","No habilitado"),IF(G24&gt;1,"CONFLICTO: más de una unidad",IF(AND(G24=1,K24&gt;Catálogos!$B$2),"REVISAR: estancia prolongada","")))</f>
        <v/>
      </c>
      <c r="N24">
        <f>IFERROR(Catálogos!E24,"")</f>
        <v/>
      </c>
    </row>
    <row r="25" ht="32" customHeight="1">
      <c r="A25" s="15" t="inlineStr">
        <is>
          <t>C-04</t>
        </is>
      </c>
      <c r="B25" s="15" t="inlineStr">
        <is>
          <t>Zona C</t>
        </is>
      </c>
      <c r="C25" s="15" t="inlineStr">
        <is>
          <t>Estándar</t>
        </is>
      </c>
      <c r="D25" s="16" t="inlineStr">
        <is>
          <t>Hilera C, posición 04</t>
        </is>
      </c>
      <c r="E25" s="15" t="inlineStr">
        <is>
          <t>Sí</t>
        </is>
      </c>
      <c r="F25" s="16" t="inlineStr"/>
      <c r="G25" s="21">
        <f>COUNTIFS(Estancias!$D$2:$D$201,A25,Estancias!$J$2:$J$201,"Ocupando")</f>
        <v/>
      </c>
      <c r="H25" s="21">
        <f>IF(G25=0,"",IFERROR(SUMPRODUCT(MAX((Estancias!$D$2:$D$201=A25)*(Estancias!$J$2:$J$201="Ocupando")*Estancias!$A$2:$A$201)),""))</f>
        <v/>
      </c>
      <c r="I25" s="22">
        <f>IFERROR(XLOOKUP(H25,Estancias!$A$2:$A$201,Estancias!$B$2:$B$201),"")</f>
        <v/>
      </c>
      <c r="J25" s="23">
        <f>IFERROR(XLOOKUP(H25,Estancias!$A$2:$A$201,Estancias!$C$2:$C$201),"")</f>
        <v/>
      </c>
      <c r="K25" s="36">
        <f>IFERROR(XLOOKUP(H25,Estancias!$A$2:$A$201,Estancias!$K$2:$K$201),"")</f>
        <v/>
      </c>
      <c r="L25" s="23">
        <f>IF(E25="No",IF(G25&gt;0,"ERROR: cajón inhabilitado ocupado","No habilitado"),IF(G25&gt;1,"CONFLICTO: más de una unidad",IF(AND(G25=1,K25&gt;Catálogos!$B$2),"REVISAR: estancia prolongada","")))</f>
        <v/>
      </c>
      <c r="N25">
        <f>IFERROR(Catálogos!E25,"")</f>
        <v/>
      </c>
    </row>
    <row r="26" ht="32" customHeight="1">
      <c r="A26" s="15" t="inlineStr">
        <is>
          <t>C-05</t>
        </is>
      </c>
      <c r="B26" s="15" t="inlineStr">
        <is>
          <t>Zona C</t>
        </is>
      </c>
      <c r="C26" s="15" t="inlineStr">
        <is>
          <t>Compacto</t>
        </is>
      </c>
      <c r="D26" s="16" t="inlineStr">
        <is>
          <t>Hilera C, posición 05</t>
        </is>
      </c>
      <c r="E26" s="15" t="inlineStr">
        <is>
          <t>Sí</t>
        </is>
      </c>
      <c r="F26" s="16" t="inlineStr"/>
      <c r="G26" s="17">
        <f>COUNTIFS(Estancias!$D$2:$D$201,A26,Estancias!$J$2:$J$201,"Ocupando")</f>
        <v/>
      </c>
      <c r="H26" s="17">
        <f>IF(G26=0,"",IFERROR(SUMPRODUCT(MAX((Estancias!$D$2:$D$201=A26)*(Estancias!$J$2:$J$201="Ocupando")*Estancias!$A$2:$A$201)),""))</f>
        <v/>
      </c>
      <c r="I26" s="18">
        <f>IFERROR(XLOOKUP(H26,Estancias!$A$2:$A$201,Estancias!$B$2:$B$201),"")</f>
        <v/>
      </c>
      <c r="J26" s="19">
        <f>IFERROR(XLOOKUP(H26,Estancias!$A$2:$A$201,Estancias!$C$2:$C$201),"")</f>
        <v/>
      </c>
      <c r="K26" s="35">
        <f>IFERROR(XLOOKUP(H26,Estancias!$A$2:$A$201,Estancias!$K$2:$K$201),"")</f>
        <v/>
      </c>
      <c r="L26" s="19">
        <f>IF(E26="No",IF(G26&gt;0,"ERROR: cajón inhabilitado ocupado","No habilitado"),IF(G26&gt;1,"CONFLICTO: más de una unidad",IF(AND(G26=1,K26&gt;Catálogos!$B$2),"REVISAR: estancia prolongada","")))</f>
        <v/>
      </c>
      <c r="N26">
        <f>IFERROR(Catálogos!E26,"")</f>
        <v/>
      </c>
    </row>
    <row r="27" ht="32" customHeight="1">
      <c r="A27" s="15" t="inlineStr">
        <is>
          <t>C-06</t>
        </is>
      </c>
      <c r="B27" s="15" t="inlineStr">
        <is>
          <t>Zona C</t>
        </is>
      </c>
      <c r="C27" s="15" t="inlineStr">
        <is>
          <t>Vehículo alto</t>
        </is>
      </c>
      <c r="D27" s="16" t="inlineStr">
        <is>
          <t>Hilera C, posición 06</t>
        </is>
      </c>
      <c r="E27" s="15" t="inlineStr">
        <is>
          <t>Sí</t>
        </is>
      </c>
      <c r="F27" s="16" t="inlineStr"/>
      <c r="G27" s="21">
        <f>COUNTIFS(Estancias!$D$2:$D$201,A27,Estancias!$J$2:$J$201,"Ocupando")</f>
        <v/>
      </c>
      <c r="H27" s="21">
        <f>IF(G27=0,"",IFERROR(SUMPRODUCT(MAX((Estancias!$D$2:$D$201=A27)*(Estancias!$J$2:$J$201="Ocupando")*Estancias!$A$2:$A$201)),""))</f>
        <v/>
      </c>
      <c r="I27" s="22">
        <f>IFERROR(XLOOKUP(H27,Estancias!$A$2:$A$201,Estancias!$B$2:$B$201),"")</f>
        <v/>
      </c>
      <c r="J27" s="23">
        <f>IFERROR(XLOOKUP(H27,Estancias!$A$2:$A$201,Estancias!$C$2:$C$201),"")</f>
        <v/>
      </c>
      <c r="K27" s="36">
        <f>IFERROR(XLOOKUP(H27,Estancias!$A$2:$A$201,Estancias!$K$2:$K$201),"")</f>
        <v/>
      </c>
      <c r="L27" s="23">
        <f>IF(E27="No",IF(G27&gt;0,"ERROR: cajón inhabilitado ocupado","No habilitado"),IF(G27&gt;1,"CONFLICTO: más de una unidad",IF(AND(G27=1,K27&gt;Catálogos!$B$2),"REVISAR: estancia prolongada","")))</f>
        <v/>
      </c>
      <c r="N27">
        <f>IFERROR(Catálogos!E27,"")</f>
        <v/>
      </c>
    </row>
    <row r="28" ht="32" customHeight="1">
      <c r="A28" s="15" t="inlineStr">
        <is>
          <t>C-07</t>
        </is>
      </c>
      <c r="B28" s="15" t="inlineStr">
        <is>
          <t>Zona C</t>
        </is>
      </c>
      <c r="C28" s="15" t="inlineStr">
        <is>
          <t>Estándar</t>
        </is>
      </c>
      <c r="D28" s="16" t="inlineStr">
        <is>
          <t>Hilera C, posición 07</t>
        </is>
      </c>
      <c r="E28" s="15" t="inlineStr">
        <is>
          <t>Sí</t>
        </is>
      </c>
      <c r="F28" s="16" t="inlineStr"/>
      <c r="G28" s="17">
        <f>COUNTIFS(Estancias!$D$2:$D$201,A28,Estancias!$J$2:$J$201,"Ocupando")</f>
        <v/>
      </c>
      <c r="H28" s="17">
        <f>IF(G28=0,"",IFERROR(SUMPRODUCT(MAX((Estancias!$D$2:$D$201=A28)*(Estancias!$J$2:$J$201="Ocupando")*Estancias!$A$2:$A$201)),""))</f>
        <v/>
      </c>
      <c r="I28" s="18">
        <f>IFERROR(XLOOKUP(H28,Estancias!$A$2:$A$201,Estancias!$B$2:$B$201),"")</f>
        <v/>
      </c>
      <c r="J28" s="19">
        <f>IFERROR(XLOOKUP(H28,Estancias!$A$2:$A$201,Estancias!$C$2:$C$201),"")</f>
        <v/>
      </c>
      <c r="K28" s="35">
        <f>IFERROR(XLOOKUP(H28,Estancias!$A$2:$A$201,Estancias!$K$2:$K$201),"")</f>
        <v/>
      </c>
      <c r="L28" s="19">
        <f>IF(E28="No",IF(G28&gt;0,"ERROR: cajón inhabilitado ocupado","No habilitado"),IF(G28&gt;1,"CONFLICTO: más de una unidad",IF(AND(G28=1,K28&gt;Catálogos!$B$2),"REVISAR: estancia prolongada","")))</f>
        <v/>
      </c>
      <c r="N28">
        <f>IFERROR(Catálogos!E28,"")</f>
        <v/>
      </c>
    </row>
    <row r="29" ht="32" customHeight="1">
      <c r="A29" s="15" t="inlineStr">
        <is>
          <t>C-08</t>
        </is>
      </c>
      <c r="B29" s="15" t="inlineStr">
        <is>
          <t>Zona C</t>
        </is>
      </c>
      <c r="C29" s="15" t="inlineStr">
        <is>
          <t>Compacto</t>
        </is>
      </c>
      <c r="D29" s="16" t="inlineStr">
        <is>
          <t>Hilera C, posición 08</t>
        </is>
      </c>
      <c r="E29" s="15" t="inlineStr">
        <is>
          <t>Sí</t>
        </is>
      </c>
      <c r="F29" s="16" t="inlineStr"/>
      <c r="G29" s="21">
        <f>COUNTIFS(Estancias!$D$2:$D$201,A29,Estancias!$J$2:$J$201,"Ocupando")</f>
        <v/>
      </c>
      <c r="H29" s="21">
        <f>IF(G29=0,"",IFERROR(SUMPRODUCT(MAX((Estancias!$D$2:$D$201=A29)*(Estancias!$J$2:$J$201="Ocupando")*Estancias!$A$2:$A$201)),""))</f>
        <v/>
      </c>
      <c r="I29" s="22">
        <f>IFERROR(XLOOKUP(H29,Estancias!$A$2:$A$201,Estancias!$B$2:$B$201),"")</f>
        <v/>
      </c>
      <c r="J29" s="23">
        <f>IFERROR(XLOOKUP(H29,Estancias!$A$2:$A$201,Estancias!$C$2:$C$201),"")</f>
        <v/>
      </c>
      <c r="K29" s="36">
        <f>IFERROR(XLOOKUP(H29,Estancias!$A$2:$A$201,Estancias!$K$2:$K$201),"")</f>
        <v/>
      </c>
      <c r="L29" s="23">
        <f>IF(E29="No",IF(G29&gt;0,"ERROR: cajón inhabilitado ocupado","No habilitado"),IF(G29&gt;1,"CONFLICTO: más de una unidad",IF(AND(G29=1,K29&gt;Catálogos!$B$2),"REVISAR: estancia prolongada","")))</f>
        <v/>
      </c>
      <c r="N29">
        <f>IFERROR(Catálogos!E29,"")</f>
        <v/>
      </c>
    </row>
    <row r="30" ht="32" customHeight="1">
      <c r="A30" s="15" t="inlineStr">
        <is>
          <t>C-09</t>
        </is>
      </c>
      <c r="B30" s="15" t="inlineStr">
        <is>
          <t>Zona C</t>
        </is>
      </c>
      <c r="C30" s="15" t="inlineStr">
        <is>
          <t>Vehículo alto</t>
        </is>
      </c>
      <c r="D30" s="16" t="inlineStr">
        <is>
          <t>Hilera C, posición 09</t>
        </is>
      </c>
      <c r="E30" s="15" t="inlineStr">
        <is>
          <t>Sí</t>
        </is>
      </c>
      <c r="F30" s="16" t="inlineStr"/>
      <c r="G30" s="17">
        <f>COUNTIFS(Estancias!$D$2:$D$201,A30,Estancias!$J$2:$J$201,"Ocupando")</f>
        <v/>
      </c>
      <c r="H30" s="17">
        <f>IF(G30=0,"",IFERROR(SUMPRODUCT(MAX((Estancias!$D$2:$D$201=A30)*(Estancias!$J$2:$J$201="Ocupando")*Estancias!$A$2:$A$201)),""))</f>
        <v/>
      </c>
      <c r="I30" s="18">
        <f>IFERROR(XLOOKUP(H30,Estancias!$A$2:$A$201,Estancias!$B$2:$B$201),"")</f>
        <v/>
      </c>
      <c r="J30" s="19">
        <f>IFERROR(XLOOKUP(H30,Estancias!$A$2:$A$201,Estancias!$C$2:$C$201),"")</f>
        <v/>
      </c>
      <c r="K30" s="35">
        <f>IFERROR(XLOOKUP(H30,Estancias!$A$2:$A$201,Estancias!$K$2:$K$201),"")</f>
        <v/>
      </c>
      <c r="L30" s="19">
        <f>IF(E30="No",IF(G30&gt;0,"ERROR: cajón inhabilitado ocupado","No habilitado"),IF(G30&gt;1,"CONFLICTO: más de una unidad",IF(AND(G30=1,K30&gt;Catálogos!$B$2),"REVISAR: estancia prolongada","")))</f>
        <v/>
      </c>
      <c r="N30">
        <f>IFERROR(Catálogos!E30,"")</f>
        <v/>
      </c>
    </row>
    <row r="31" ht="32" customHeight="1">
      <c r="A31" s="15" t="inlineStr">
        <is>
          <t>C-10</t>
        </is>
      </c>
      <c r="B31" s="15" t="inlineStr">
        <is>
          <t>Zona C</t>
        </is>
      </c>
      <c r="C31" s="15" t="inlineStr">
        <is>
          <t>Estándar</t>
        </is>
      </c>
      <c r="D31" s="16" t="inlineStr">
        <is>
          <t>Hilera C, posición 10</t>
        </is>
      </c>
      <c r="E31" s="15" t="inlineStr">
        <is>
          <t>No</t>
        </is>
      </c>
      <c r="F31" s="16" t="inlineStr">
        <is>
          <t>Fuera de uso; revisar señalización interna</t>
        </is>
      </c>
      <c r="G31" s="21">
        <f>COUNTIFS(Estancias!$D$2:$D$201,A31,Estancias!$J$2:$J$201,"Ocupando")</f>
        <v/>
      </c>
      <c r="H31" s="21">
        <f>IF(G31=0,"",IFERROR(SUMPRODUCT(MAX((Estancias!$D$2:$D$201=A31)*(Estancias!$J$2:$J$201="Ocupando")*Estancias!$A$2:$A$201)),""))</f>
        <v/>
      </c>
      <c r="I31" s="22">
        <f>IFERROR(XLOOKUP(H31,Estancias!$A$2:$A$201,Estancias!$B$2:$B$201),"")</f>
        <v/>
      </c>
      <c r="J31" s="23">
        <f>IFERROR(XLOOKUP(H31,Estancias!$A$2:$A$201,Estancias!$C$2:$C$201),"")</f>
        <v/>
      </c>
      <c r="K31" s="36">
        <f>IFERROR(XLOOKUP(H31,Estancias!$A$2:$A$201,Estancias!$K$2:$K$201),"")</f>
        <v/>
      </c>
      <c r="L31" s="23">
        <f>IF(E31="No",IF(G31&gt;0,"ERROR: cajón inhabilitado ocupado","No habilitado"),IF(G31&gt;1,"CONFLICTO: más de una unidad",IF(AND(G31=1,K31&gt;Catálogos!$B$2),"REVISAR: estancia prolongada","")))</f>
        <v/>
      </c>
      <c r="N31">
        <f>IFERROR(Catálogos!E31,"")</f>
        <v/>
      </c>
    </row>
    <row r="32" ht="32" customHeight="1">
      <c r="A32" s="15" t="inlineStr">
        <is>
          <t>D-01</t>
        </is>
      </c>
      <c r="B32" s="15" t="inlineStr">
        <is>
          <t>Zona D</t>
        </is>
      </c>
      <c r="C32" s="15" t="inlineStr">
        <is>
          <t>Estándar</t>
        </is>
      </c>
      <c r="D32" s="16" t="inlineStr">
        <is>
          <t>Hilera D, posición 01</t>
        </is>
      </c>
      <c r="E32" s="15" t="inlineStr">
        <is>
          <t>Sí</t>
        </is>
      </c>
      <c r="F32" s="16" t="inlineStr"/>
      <c r="G32" s="17">
        <f>COUNTIFS(Estancias!$D$2:$D$201,A32,Estancias!$J$2:$J$201,"Ocupando")</f>
        <v/>
      </c>
      <c r="H32" s="17">
        <f>IF(G32=0,"",IFERROR(SUMPRODUCT(MAX((Estancias!$D$2:$D$201=A32)*(Estancias!$J$2:$J$201="Ocupando")*Estancias!$A$2:$A$201)),""))</f>
        <v/>
      </c>
      <c r="I32" s="18">
        <f>IFERROR(XLOOKUP(H32,Estancias!$A$2:$A$201,Estancias!$B$2:$B$201),"")</f>
        <v/>
      </c>
      <c r="J32" s="19">
        <f>IFERROR(XLOOKUP(H32,Estancias!$A$2:$A$201,Estancias!$C$2:$C$201),"")</f>
        <v/>
      </c>
      <c r="K32" s="35">
        <f>IFERROR(XLOOKUP(H32,Estancias!$A$2:$A$201,Estancias!$K$2:$K$201),"")</f>
        <v/>
      </c>
      <c r="L32" s="19">
        <f>IF(E32="No",IF(G32&gt;0,"ERROR: cajón inhabilitado ocupado","No habilitado"),IF(G32&gt;1,"CONFLICTO: más de una unidad",IF(AND(G32=1,K32&gt;Catálogos!$B$2),"REVISAR: estancia prolongada","")))</f>
        <v/>
      </c>
      <c r="N32">
        <f>IFERROR(Catálogos!E32,"")</f>
        <v/>
      </c>
    </row>
    <row r="33" ht="32" customHeight="1">
      <c r="A33" s="15" t="inlineStr">
        <is>
          <t>D-02</t>
        </is>
      </c>
      <c r="B33" s="15" t="inlineStr">
        <is>
          <t>Zona D</t>
        </is>
      </c>
      <c r="C33" s="15" t="inlineStr">
        <is>
          <t>Compacto</t>
        </is>
      </c>
      <c r="D33" s="16" t="inlineStr">
        <is>
          <t>Hilera D, posición 02</t>
        </is>
      </c>
      <c r="E33" s="15" t="inlineStr">
        <is>
          <t>Sí</t>
        </is>
      </c>
      <c r="F33" s="16" t="inlineStr"/>
      <c r="G33" s="21">
        <f>COUNTIFS(Estancias!$D$2:$D$201,A33,Estancias!$J$2:$J$201,"Ocupando")</f>
        <v/>
      </c>
      <c r="H33" s="21">
        <f>IF(G33=0,"",IFERROR(SUMPRODUCT(MAX((Estancias!$D$2:$D$201=A33)*(Estancias!$J$2:$J$201="Ocupando")*Estancias!$A$2:$A$201)),""))</f>
        <v/>
      </c>
      <c r="I33" s="22">
        <f>IFERROR(XLOOKUP(H33,Estancias!$A$2:$A$201,Estancias!$B$2:$B$201),"")</f>
        <v/>
      </c>
      <c r="J33" s="23">
        <f>IFERROR(XLOOKUP(H33,Estancias!$A$2:$A$201,Estancias!$C$2:$C$201),"")</f>
        <v/>
      </c>
      <c r="K33" s="36">
        <f>IFERROR(XLOOKUP(H33,Estancias!$A$2:$A$201,Estancias!$K$2:$K$201),"")</f>
        <v/>
      </c>
      <c r="L33" s="23">
        <f>IF(E33="No",IF(G33&gt;0,"ERROR: cajón inhabilitado ocupado","No habilitado"),IF(G33&gt;1,"CONFLICTO: más de una unidad",IF(AND(G33=1,K33&gt;Catálogos!$B$2),"REVISAR: estancia prolongada","")))</f>
        <v/>
      </c>
      <c r="N33">
        <f>IFERROR(Catálogos!E33,"")</f>
        <v/>
      </c>
    </row>
    <row r="34" ht="32" customHeight="1">
      <c r="A34" s="15" t="inlineStr">
        <is>
          <t>D-03</t>
        </is>
      </c>
      <c r="B34" s="15" t="inlineStr">
        <is>
          <t>Zona D</t>
        </is>
      </c>
      <c r="C34" s="15" t="inlineStr">
        <is>
          <t>Vehículo alto</t>
        </is>
      </c>
      <c r="D34" s="16" t="inlineStr">
        <is>
          <t>Hilera D, posición 03</t>
        </is>
      </c>
      <c r="E34" s="15" t="inlineStr">
        <is>
          <t>Sí</t>
        </is>
      </c>
      <c r="F34" s="16" t="inlineStr"/>
      <c r="G34" s="17">
        <f>COUNTIFS(Estancias!$D$2:$D$201,A34,Estancias!$J$2:$J$201,"Ocupando")</f>
        <v/>
      </c>
      <c r="H34" s="17">
        <f>IF(G34=0,"",IFERROR(SUMPRODUCT(MAX((Estancias!$D$2:$D$201=A34)*(Estancias!$J$2:$J$201="Ocupando")*Estancias!$A$2:$A$201)),""))</f>
        <v/>
      </c>
      <c r="I34" s="18">
        <f>IFERROR(XLOOKUP(H34,Estancias!$A$2:$A$201,Estancias!$B$2:$B$201),"")</f>
        <v/>
      </c>
      <c r="J34" s="19">
        <f>IFERROR(XLOOKUP(H34,Estancias!$A$2:$A$201,Estancias!$C$2:$C$201),"")</f>
        <v/>
      </c>
      <c r="K34" s="35">
        <f>IFERROR(XLOOKUP(H34,Estancias!$A$2:$A$201,Estancias!$K$2:$K$201),"")</f>
        <v/>
      </c>
      <c r="L34" s="19">
        <f>IF(E34="No",IF(G34&gt;0,"ERROR: cajón inhabilitado ocupado","No habilitado"),IF(G34&gt;1,"CONFLICTO: más de una unidad",IF(AND(G34=1,K34&gt;Catálogos!$B$2),"REVISAR: estancia prolongada","")))</f>
        <v/>
      </c>
      <c r="N34">
        <f>IFERROR(Catálogos!E34,"")</f>
        <v/>
      </c>
    </row>
    <row r="35" ht="32" customHeight="1">
      <c r="A35" s="15" t="inlineStr">
        <is>
          <t>D-04</t>
        </is>
      </c>
      <c r="B35" s="15" t="inlineStr">
        <is>
          <t>Zona D</t>
        </is>
      </c>
      <c r="C35" s="15" t="inlineStr">
        <is>
          <t>Estándar</t>
        </is>
      </c>
      <c r="D35" s="16" t="inlineStr">
        <is>
          <t>Hilera D, posición 04</t>
        </is>
      </c>
      <c r="E35" s="15" t="inlineStr">
        <is>
          <t>Sí</t>
        </is>
      </c>
      <c r="F35" s="16" t="inlineStr"/>
      <c r="G35" s="21">
        <f>COUNTIFS(Estancias!$D$2:$D$201,A35,Estancias!$J$2:$J$201,"Ocupando")</f>
        <v/>
      </c>
      <c r="H35" s="21">
        <f>IF(G35=0,"",IFERROR(SUMPRODUCT(MAX((Estancias!$D$2:$D$201=A35)*(Estancias!$J$2:$J$201="Ocupando")*Estancias!$A$2:$A$201)),""))</f>
        <v/>
      </c>
      <c r="I35" s="22">
        <f>IFERROR(XLOOKUP(H35,Estancias!$A$2:$A$201,Estancias!$B$2:$B$201),"")</f>
        <v/>
      </c>
      <c r="J35" s="23">
        <f>IFERROR(XLOOKUP(H35,Estancias!$A$2:$A$201,Estancias!$C$2:$C$201),"")</f>
        <v/>
      </c>
      <c r="K35" s="36">
        <f>IFERROR(XLOOKUP(H35,Estancias!$A$2:$A$201,Estancias!$K$2:$K$201),"")</f>
        <v/>
      </c>
      <c r="L35" s="23">
        <f>IF(E35="No",IF(G35&gt;0,"ERROR: cajón inhabilitado ocupado","No habilitado"),IF(G35&gt;1,"CONFLICTO: más de una unidad",IF(AND(G35=1,K35&gt;Catálogos!$B$2),"REVISAR: estancia prolongada","")))</f>
        <v/>
      </c>
      <c r="N35">
        <f>IFERROR(Catálogos!E35,"")</f>
        <v/>
      </c>
    </row>
    <row r="36" ht="32" customHeight="1">
      <c r="A36" s="15" t="inlineStr">
        <is>
          <t>D-05</t>
        </is>
      </c>
      <c r="B36" s="15" t="inlineStr">
        <is>
          <t>Zona D</t>
        </is>
      </c>
      <c r="C36" s="15" t="inlineStr">
        <is>
          <t>Compacto</t>
        </is>
      </c>
      <c r="D36" s="16" t="inlineStr">
        <is>
          <t>Hilera D, posición 05</t>
        </is>
      </c>
      <c r="E36" s="15" t="inlineStr">
        <is>
          <t>Sí</t>
        </is>
      </c>
      <c r="F36" s="16" t="inlineStr"/>
      <c r="G36" s="17">
        <f>COUNTIFS(Estancias!$D$2:$D$201,A36,Estancias!$J$2:$J$201,"Ocupando")</f>
        <v/>
      </c>
      <c r="H36" s="17">
        <f>IF(G36=0,"",IFERROR(SUMPRODUCT(MAX((Estancias!$D$2:$D$201=A36)*(Estancias!$J$2:$J$201="Ocupando")*Estancias!$A$2:$A$201)),""))</f>
        <v/>
      </c>
      <c r="I36" s="18">
        <f>IFERROR(XLOOKUP(H36,Estancias!$A$2:$A$201,Estancias!$B$2:$B$201),"")</f>
        <v/>
      </c>
      <c r="J36" s="19">
        <f>IFERROR(XLOOKUP(H36,Estancias!$A$2:$A$201,Estancias!$C$2:$C$201),"")</f>
        <v/>
      </c>
      <c r="K36" s="35">
        <f>IFERROR(XLOOKUP(H36,Estancias!$A$2:$A$201,Estancias!$K$2:$K$201),"")</f>
        <v/>
      </c>
      <c r="L36" s="19">
        <f>IF(E36="No",IF(G36&gt;0,"ERROR: cajón inhabilitado ocupado","No habilitado"),IF(G36&gt;1,"CONFLICTO: más de una unidad",IF(AND(G36=1,K36&gt;Catálogos!$B$2),"REVISAR: estancia prolongada","")))</f>
        <v/>
      </c>
      <c r="N36">
        <f>IFERROR(Catálogos!E36,"")</f>
        <v/>
      </c>
    </row>
    <row r="37" ht="32" customHeight="1">
      <c r="A37" s="15" t="inlineStr">
        <is>
          <t>D-06</t>
        </is>
      </c>
      <c r="B37" s="15" t="inlineStr">
        <is>
          <t>Zona D</t>
        </is>
      </c>
      <c r="C37" s="15" t="inlineStr">
        <is>
          <t>Vehículo alto</t>
        </is>
      </c>
      <c r="D37" s="16" t="inlineStr">
        <is>
          <t>Hilera D, posición 06</t>
        </is>
      </c>
      <c r="E37" s="15" t="inlineStr">
        <is>
          <t>Sí</t>
        </is>
      </c>
      <c r="F37" s="16" t="inlineStr"/>
      <c r="G37" s="21">
        <f>COUNTIFS(Estancias!$D$2:$D$201,A37,Estancias!$J$2:$J$201,"Ocupando")</f>
        <v/>
      </c>
      <c r="H37" s="21">
        <f>IF(G37=0,"",IFERROR(SUMPRODUCT(MAX((Estancias!$D$2:$D$201=A37)*(Estancias!$J$2:$J$201="Ocupando")*Estancias!$A$2:$A$201)),""))</f>
        <v/>
      </c>
      <c r="I37" s="22">
        <f>IFERROR(XLOOKUP(H37,Estancias!$A$2:$A$201,Estancias!$B$2:$B$201),"")</f>
        <v/>
      </c>
      <c r="J37" s="23">
        <f>IFERROR(XLOOKUP(H37,Estancias!$A$2:$A$201,Estancias!$C$2:$C$201),"")</f>
        <v/>
      </c>
      <c r="K37" s="36">
        <f>IFERROR(XLOOKUP(H37,Estancias!$A$2:$A$201,Estancias!$K$2:$K$201),"")</f>
        <v/>
      </c>
      <c r="L37" s="23">
        <f>IF(E37="No",IF(G37&gt;0,"ERROR: cajón inhabilitado ocupado","No habilitado"),IF(G37&gt;1,"CONFLICTO: más de una unidad",IF(AND(G37=1,K37&gt;Catálogos!$B$2),"REVISAR: estancia prolongada","")))</f>
        <v/>
      </c>
      <c r="N37">
        <f>IFERROR(Catálogos!E37,"")</f>
        <v/>
      </c>
    </row>
    <row r="38" ht="32" customHeight="1">
      <c r="A38" s="15" t="inlineStr">
        <is>
          <t>D-07</t>
        </is>
      </c>
      <c r="B38" s="15" t="inlineStr">
        <is>
          <t>Zona D</t>
        </is>
      </c>
      <c r="C38" s="15" t="inlineStr">
        <is>
          <t>Estándar</t>
        </is>
      </c>
      <c r="D38" s="16" t="inlineStr">
        <is>
          <t>Hilera D, posición 07</t>
        </is>
      </c>
      <c r="E38" s="15" t="inlineStr">
        <is>
          <t>Sí</t>
        </is>
      </c>
      <c r="F38" s="16" t="inlineStr"/>
      <c r="G38" s="17">
        <f>COUNTIFS(Estancias!$D$2:$D$201,A38,Estancias!$J$2:$J$201,"Ocupando")</f>
        <v/>
      </c>
      <c r="H38" s="17">
        <f>IF(G38=0,"",IFERROR(SUMPRODUCT(MAX((Estancias!$D$2:$D$201=A38)*(Estancias!$J$2:$J$201="Ocupando")*Estancias!$A$2:$A$201)),""))</f>
        <v/>
      </c>
      <c r="I38" s="18">
        <f>IFERROR(XLOOKUP(H38,Estancias!$A$2:$A$201,Estancias!$B$2:$B$201),"")</f>
        <v/>
      </c>
      <c r="J38" s="19">
        <f>IFERROR(XLOOKUP(H38,Estancias!$A$2:$A$201,Estancias!$C$2:$C$201),"")</f>
        <v/>
      </c>
      <c r="K38" s="35">
        <f>IFERROR(XLOOKUP(H38,Estancias!$A$2:$A$201,Estancias!$K$2:$K$201),"")</f>
        <v/>
      </c>
      <c r="L38" s="19">
        <f>IF(E38="No",IF(G38&gt;0,"ERROR: cajón inhabilitado ocupado","No habilitado"),IF(G38&gt;1,"CONFLICTO: más de una unidad",IF(AND(G38=1,K38&gt;Catálogos!$B$2),"REVISAR: estancia prolongada","")))</f>
        <v/>
      </c>
      <c r="N38">
        <f>IFERROR(Catálogos!E38,"")</f>
        <v/>
      </c>
    </row>
    <row r="39" ht="32" customHeight="1">
      <c r="A39" s="15" t="inlineStr">
        <is>
          <t>D-08</t>
        </is>
      </c>
      <c r="B39" s="15" t="inlineStr">
        <is>
          <t>Zona D</t>
        </is>
      </c>
      <c r="C39" s="15" t="inlineStr">
        <is>
          <t>Compacto</t>
        </is>
      </c>
      <c r="D39" s="16" t="inlineStr">
        <is>
          <t>Hilera D, posición 08</t>
        </is>
      </c>
      <c r="E39" s="15" t="inlineStr">
        <is>
          <t>Sí</t>
        </is>
      </c>
      <c r="F39" s="16" t="inlineStr"/>
      <c r="G39" s="21">
        <f>COUNTIFS(Estancias!$D$2:$D$201,A39,Estancias!$J$2:$J$201,"Ocupando")</f>
        <v/>
      </c>
      <c r="H39" s="21">
        <f>IF(G39=0,"",IFERROR(SUMPRODUCT(MAX((Estancias!$D$2:$D$201=A39)*(Estancias!$J$2:$J$201="Ocupando")*Estancias!$A$2:$A$201)),""))</f>
        <v/>
      </c>
      <c r="I39" s="22">
        <f>IFERROR(XLOOKUP(H39,Estancias!$A$2:$A$201,Estancias!$B$2:$B$201),"")</f>
        <v/>
      </c>
      <c r="J39" s="23">
        <f>IFERROR(XLOOKUP(H39,Estancias!$A$2:$A$201,Estancias!$C$2:$C$201),"")</f>
        <v/>
      </c>
      <c r="K39" s="36">
        <f>IFERROR(XLOOKUP(H39,Estancias!$A$2:$A$201,Estancias!$K$2:$K$201),"")</f>
        <v/>
      </c>
      <c r="L39" s="23">
        <f>IF(E39="No",IF(G39&gt;0,"ERROR: cajón inhabilitado ocupado","No habilitado"),IF(G39&gt;1,"CONFLICTO: más de una unidad",IF(AND(G39=1,K39&gt;Catálogos!$B$2),"REVISAR: estancia prolongada","")))</f>
        <v/>
      </c>
      <c r="N39">
        <f>IFERROR(Catálogos!E39,"")</f>
        <v/>
      </c>
    </row>
    <row r="40" ht="32" customHeight="1">
      <c r="A40" s="15" t="inlineStr">
        <is>
          <t>D-09</t>
        </is>
      </c>
      <c r="B40" s="15" t="inlineStr">
        <is>
          <t>Zona D</t>
        </is>
      </c>
      <c r="C40" s="15" t="inlineStr">
        <is>
          <t>Vehículo alto</t>
        </is>
      </c>
      <c r="D40" s="16" t="inlineStr">
        <is>
          <t>Hilera D, posición 09</t>
        </is>
      </c>
      <c r="E40" s="15" t="inlineStr">
        <is>
          <t>Sí</t>
        </is>
      </c>
      <c r="F40" s="16" t="inlineStr"/>
      <c r="G40" s="17">
        <f>COUNTIFS(Estancias!$D$2:$D$201,A40,Estancias!$J$2:$J$201,"Ocupando")</f>
        <v/>
      </c>
      <c r="H40" s="17">
        <f>IF(G40=0,"",IFERROR(SUMPRODUCT(MAX((Estancias!$D$2:$D$201=A40)*(Estancias!$J$2:$J$201="Ocupando")*Estancias!$A$2:$A$201)),""))</f>
        <v/>
      </c>
      <c r="I40" s="18">
        <f>IFERROR(XLOOKUP(H40,Estancias!$A$2:$A$201,Estancias!$B$2:$B$201),"")</f>
        <v/>
      </c>
      <c r="J40" s="19">
        <f>IFERROR(XLOOKUP(H40,Estancias!$A$2:$A$201,Estancias!$C$2:$C$201),"")</f>
        <v/>
      </c>
      <c r="K40" s="35">
        <f>IFERROR(XLOOKUP(H40,Estancias!$A$2:$A$201,Estancias!$K$2:$K$201),"")</f>
        <v/>
      </c>
      <c r="L40" s="19">
        <f>IF(E40="No",IF(G40&gt;0,"ERROR: cajón inhabilitado ocupado","No habilitado"),IF(G40&gt;1,"CONFLICTO: más de una unidad",IF(AND(G40=1,K40&gt;Catálogos!$B$2),"REVISAR: estancia prolongada","")))</f>
        <v/>
      </c>
      <c r="N40">
        <f>IFERROR(Catálogos!E40,"")</f>
        <v/>
      </c>
    </row>
    <row r="41" ht="32" customHeight="1">
      <c r="A41" s="15" t="inlineStr">
        <is>
          <t>D-10</t>
        </is>
      </c>
      <c r="B41" s="15" t="inlineStr">
        <is>
          <t>Zona D</t>
        </is>
      </c>
      <c r="C41" s="15" t="inlineStr">
        <is>
          <t>Estándar</t>
        </is>
      </c>
      <c r="D41" s="16" t="inlineStr">
        <is>
          <t>Hilera D, posición 10</t>
        </is>
      </c>
      <c r="E41" s="15" t="inlineStr">
        <is>
          <t>No</t>
        </is>
      </c>
      <c r="F41" s="16" t="inlineStr">
        <is>
          <t>Fuera de uso; revisar señalización interna</t>
        </is>
      </c>
      <c r="G41" s="21">
        <f>COUNTIFS(Estancias!$D$2:$D$201,A41,Estancias!$J$2:$J$201,"Ocupando")</f>
        <v/>
      </c>
      <c r="H41" s="21">
        <f>IF(G41=0,"",IFERROR(SUMPRODUCT(MAX((Estancias!$D$2:$D$201=A41)*(Estancias!$J$2:$J$201="Ocupando")*Estancias!$A$2:$A$201)),""))</f>
        <v/>
      </c>
      <c r="I41" s="22">
        <f>IFERROR(XLOOKUP(H41,Estancias!$A$2:$A$201,Estancias!$B$2:$B$201),"")</f>
        <v/>
      </c>
      <c r="J41" s="23">
        <f>IFERROR(XLOOKUP(H41,Estancias!$A$2:$A$201,Estancias!$C$2:$C$201),"")</f>
        <v/>
      </c>
      <c r="K41" s="36">
        <f>IFERROR(XLOOKUP(H41,Estancias!$A$2:$A$201,Estancias!$K$2:$K$201),"")</f>
        <v/>
      </c>
      <c r="L41" s="23">
        <f>IF(E41="No",IF(G41&gt;0,"ERROR: cajón inhabilitado ocupado","No habilitado"),IF(G41&gt;1,"CONFLICTO: más de una unidad",IF(AND(G41=1,K41&gt;Catálogos!$B$2),"REVISAR: estancia prolongada","")))</f>
        <v/>
      </c>
      <c r="N41">
        <f>IFERROR(Catálogos!E41,"")</f>
        <v/>
      </c>
    </row>
  </sheetData>
  <autoFilter ref="A1:L41"/>
  <conditionalFormatting sqref="A2:L41">
    <cfRule type="expression" priority="1" dxfId="0" stopIfTrue="1">
      <formula>OR(LEFT($L2,9)="CONFLICTO",LEFT($L2,6)="ERROR:")</formula>
    </cfRule>
    <cfRule type="expression" priority="2" dxfId="1" stopIfTrue="1">
      <formula>AND($E2="No",$G2=0)</formula>
    </cfRule>
    <cfRule type="expression" priority="3" dxfId="3" stopIfTrue="1">
      <formula>AND($G2=1,$K2&gt;Catálogos!$B$2)</formula>
    </cfRule>
    <cfRule type="expression" priority="4" dxfId="2" stopIfTrue="1">
      <formula>AND($E2="Sí",$G2=0)</formula>
    </cfRule>
    <cfRule type="expression" priority="5" dxfId="4" stopIfTrue="1">
      <formula>$G2=1</formula>
    </cfRule>
  </conditionalFormatting>
  <dataValidations count="2">
    <dataValidation sqref="C2:C41" showDropDown="0" showInputMessage="1" showErrorMessage="1" allowBlank="0" errorTitle="Tipo no válido" error="Seleccione un tipo disponible en la lista." promptTitle="Tipo de cajón" prompt="Seleccione el tipo operativo del espacio." type="list">
      <formula1>$N$2:$N$4</formula1>
    </dataValidation>
    <dataValidation sqref="E2:E41" showDropDown="0" showInputMessage="1" showErrorMessage="1" allowBlank="0" errorTitle="Condición no válida" error="Seleccione Sí o No." promptTitle="Disponibilidad del cajón" prompt="Indique si el cajón puede utilizarse." type="list">
      <formula1>$O$2:$O$3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E7C86"/>
    <outlinePr summaryBelow="1" summaryRight="1"/>
    <pageSetUpPr/>
  </sheetPr>
  <dimension ref="A1:O20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29" customWidth="1" min="3" max="3"/>
    <col width="10" customWidth="1" min="4" max="4"/>
    <col width="15" customWidth="1" min="5" max="5"/>
    <col width="13" customWidth="1" min="6" max="6"/>
    <col width="15" customWidth="1" min="7" max="7"/>
    <col width="13" customWidth="1" min="8" max="8"/>
    <col width="23" customWidth="1" min="9" max="9"/>
    <col width="14" customWidth="1" min="10" max="10"/>
    <col width="18" customWidth="1" min="11" max="11"/>
    <col width="34" customWidth="1" min="12" max="12"/>
    <col hidden="1" width="13" customWidth="1" min="13" max="13"/>
    <col hidden="1" width="13" customWidth="1" min="14" max="14"/>
    <col hidden="1" width="13" customWidth="1" min="15" max="15"/>
  </cols>
  <sheetData>
    <row r="1" ht="36" customHeight="1">
      <c r="A1" s="2" t="inlineStr">
        <is>
          <t>Folio</t>
        </is>
      </c>
      <c r="B1" s="2" t="inlineStr">
        <is>
          <t>Clave de unidad</t>
        </is>
      </c>
      <c r="C1" s="2" t="inlineStr">
        <is>
          <t>Descripción visual</t>
        </is>
      </c>
      <c r="D1" s="2" t="inlineStr">
        <is>
          <t>Cajón</t>
        </is>
      </c>
      <c r="E1" s="2" t="inlineStr">
        <is>
          <t>Fecha de ingreso</t>
        </is>
      </c>
      <c r="F1" s="2" t="inlineStr">
        <is>
          <t>Hora de ingreso</t>
        </is>
      </c>
      <c r="G1" s="2" t="inlineStr">
        <is>
          <t>Fecha de salida</t>
        </is>
      </c>
      <c r="H1" s="2" t="inlineStr">
        <is>
          <t>Hora de salida</t>
        </is>
      </c>
      <c r="I1" s="2" t="inlineStr">
        <is>
          <t>Motivo de ubicación</t>
        </is>
      </c>
      <c r="J1" s="2" t="inlineStr">
        <is>
          <t>Estado</t>
        </is>
      </c>
      <c r="K1" s="2" t="inlineStr">
        <is>
          <t>Horas de estancia</t>
        </is>
      </c>
      <c r="L1" s="2" t="inlineStr">
        <is>
          <t>Observaciones</t>
        </is>
      </c>
    </row>
    <row r="2" ht="31" customHeight="1">
      <c r="A2" s="25" t="n">
        <v>1001</v>
      </c>
      <c r="B2" s="16" t="inlineStr">
        <is>
          <t>DEMO-001</t>
        </is>
      </c>
      <c r="C2" s="16" t="inlineStr">
        <is>
          <t>Unidad simulada roja</t>
        </is>
      </c>
      <c r="D2" s="15" t="inlineStr">
        <is>
          <t>A-01</t>
        </is>
      </c>
      <c r="E2" s="37" t="n">
        <v>46273</v>
      </c>
      <c r="F2" s="38" t="n">
        <v>0.34375</v>
      </c>
      <c r="G2" s="37" t="n"/>
      <c r="H2" s="38" t="n"/>
      <c r="I2" s="16" t="inlineStr">
        <is>
          <t>Espera de servicio</t>
        </is>
      </c>
      <c r="J2" s="18">
        <f>IF(COUNTA(A2:I2)=0,"",IF(OR(A2="",B2="",D2="",E2="",F2=""),"Incompleto",IF(AND(G2="",H2=""),"Ocupando",IF(AND(G2&lt;&gt;"",H2&lt;&gt;""),"Liberado","Incompleto"))))</f>
        <v/>
      </c>
      <c r="K2" s="35">
        <f>IF(OR(E2="",F2=""),"",IF(AND(G2&lt;&gt;"",H2&lt;&gt;""),MAX(0,24*((G2+H2)-(E2+F2))),IF(AND(G2="",H2=""),MAX(0,24*(NOW()-(E2+F2))),"")))</f>
        <v/>
      </c>
      <c r="L2" s="16" t="inlineStr">
        <is>
          <t>Ejemplo ficticio; recepción inicial</t>
        </is>
      </c>
      <c r="N2">
        <f>IFERROR(Cajones!A2,"")</f>
        <v/>
      </c>
      <c r="O2">
        <f>IFERROR(Catálogos!F2,"")</f>
        <v/>
      </c>
    </row>
    <row r="3" ht="31" customHeight="1">
      <c r="A3" s="25" t="n">
        <v>1002</v>
      </c>
      <c r="B3" s="16" t="inlineStr">
        <is>
          <t>DEMO-002</t>
        </is>
      </c>
      <c r="C3" s="16" t="inlineStr">
        <is>
          <t>SUV simulada gris</t>
        </is>
      </c>
      <c r="D3" s="15" t="inlineStr">
        <is>
          <t>A-02</t>
        </is>
      </c>
      <c r="E3" s="37" t="n">
        <v>46275</v>
      </c>
      <c r="F3" s="38" t="n">
        <v>0.3194444444444444</v>
      </c>
      <c r="G3" s="37" t="n"/>
      <c r="H3" s="38" t="n"/>
      <c r="I3" s="16" t="inlineStr">
        <is>
          <t>Ajuste operativo</t>
        </is>
      </c>
      <c r="J3" s="22">
        <f>IF(COUNTA(A3:I3)=0,"",IF(OR(A3="",B3="",D3="",E3="",F3=""),"Incompleto",IF(AND(G3="",H3=""),"Ocupando",IF(AND(G3&lt;&gt;"",H3&lt;&gt;""),"Liberado","Incompleto"))))</f>
        <v/>
      </c>
      <c r="K3" s="36">
        <f>IF(OR(E3="",F3=""),"",IF(AND(G3&lt;&gt;"",H3&lt;&gt;""),MAX(0,24*((G3+H3)-(E3+F3))),IF(AND(G3="",H3=""),MAX(0,24*(NOW()-(E3+F3))),"")))</f>
        <v/>
      </c>
      <c r="L3" s="16" t="inlineStr">
        <is>
          <t>Ejemplo ficticio; pendiente de movimiento</t>
        </is>
      </c>
      <c r="N3">
        <f>IFERROR(Cajones!A3,"")</f>
        <v/>
      </c>
      <c r="O3">
        <f>IFERROR(Catálogos!F3,"")</f>
        <v/>
      </c>
    </row>
    <row r="4" ht="31" customHeight="1">
      <c r="A4" s="25" t="n">
        <v>1003</v>
      </c>
      <c r="B4" s="16" t="inlineStr">
        <is>
          <t>DEMO-003</t>
        </is>
      </c>
      <c r="C4" s="16" t="inlineStr">
        <is>
          <t>Pickup simulada blanca</t>
        </is>
      </c>
      <c r="D4" s="15" t="inlineStr">
        <is>
          <t>B-01</t>
        </is>
      </c>
      <c r="E4" s="37" t="n">
        <v>46274</v>
      </c>
      <c r="F4" s="38" t="n">
        <v>0.5555555555555556</v>
      </c>
      <c r="G4" s="37" t="n">
        <v>46275</v>
      </c>
      <c r="H4" s="38" t="n">
        <v>0.3819444444444444</v>
      </c>
      <c r="I4" s="16" t="inlineStr">
        <is>
          <t>Espera de entrega</t>
        </is>
      </c>
      <c r="J4" s="18">
        <f>IF(COUNTA(A4:I4)=0,"",IF(OR(A4="",B4="",D4="",E4="",F4=""),"Incompleto",IF(AND(G4="",H4=""),"Ocupando",IF(AND(G4&lt;&gt;"",H4&lt;&gt;""),"Liberado","Incompleto"))))</f>
        <v/>
      </c>
      <c r="K4" s="35">
        <f>IF(OR(E4="",F4=""),"",IF(AND(G4&lt;&gt;"",H4&lt;&gt;""),MAX(0,24*((G4+H4)-(E4+F4))),IF(AND(G4="",H4=""),MAX(0,24*(NOW()-(E4+F4))),"")))</f>
        <v/>
      </c>
      <c r="L4" s="16" t="inlineStr">
        <is>
          <t>Ejemplo ficticio; salida completa</t>
        </is>
      </c>
      <c r="N4">
        <f>IFERROR(Cajones!A4,"")</f>
        <v/>
      </c>
      <c r="O4">
        <f>IFERROR(Catálogos!F4,"")</f>
        <v/>
      </c>
    </row>
    <row r="5" ht="31" customHeight="1">
      <c r="A5" s="25" t="n">
        <v>1004</v>
      </c>
      <c r="B5" s="16" t="inlineStr">
        <is>
          <t>DEMO-004</t>
        </is>
      </c>
      <c r="C5" s="16" t="inlineStr">
        <is>
          <t>Sedán simulado azul</t>
        </is>
      </c>
      <c r="D5" s="15" t="inlineStr">
        <is>
          <t>C-03</t>
        </is>
      </c>
      <c r="E5" s="37" t="n">
        <v>46272</v>
      </c>
      <c r="F5" s="38" t="n">
        <v>0.4583333333333333</v>
      </c>
      <c r="G5" s="37" t="n"/>
      <c r="H5" s="38" t="n"/>
      <c r="I5" s="16" t="inlineStr">
        <is>
          <t>Resguardo temporal</t>
        </is>
      </c>
      <c r="J5" s="22">
        <f>IF(COUNTA(A5:I5)=0,"",IF(OR(A5="",B5="",D5="",E5="",F5=""),"Incompleto",IF(AND(G5="",H5=""),"Ocupando",IF(AND(G5&lt;&gt;"",H5&lt;&gt;""),"Liberado","Incompleto"))))</f>
        <v/>
      </c>
      <c r="K5" s="36">
        <f>IF(OR(E5="",F5=""),"",IF(AND(G5&lt;&gt;"",H5&lt;&gt;""),MAX(0,24*((G5+H5)-(E5+F5))),IF(AND(G5="",H5=""),MAX(0,24*(NOW()-(E5+F5))),"")))</f>
        <v/>
      </c>
      <c r="L5" s="16" t="inlineStr">
        <is>
          <t>Ejemplo ficticio; revisar duración</t>
        </is>
      </c>
      <c r="N5">
        <f>IFERROR(Cajones!A5,"")</f>
        <v/>
      </c>
      <c r="O5">
        <f>IFERROR(Catálogos!F5,"")</f>
        <v/>
      </c>
    </row>
    <row r="6" ht="31" customHeight="1">
      <c r="A6" s="25" t="n">
        <v>1005</v>
      </c>
      <c r="B6" s="16" t="inlineStr">
        <is>
          <t>DEMO-005</t>
        </is>
      </c>
      <c r="C6" s="16" t="inlineStr">
        <is>
          <t>Unidad simulada negra</t>
        </is>
      </c>
      <c r="D6" s="15" t="inlineStr">
        <is>
          <t>D-04</t>
        </is>
      </c>
      <c r="E6" s="37" t="n">
        <v>46273</v>
      </c>
      <c r="F6" s="38" t="n">
        <v>0.4375</v>
      </c>
      <c r="G6" s="37" t="n">
        <v>46274</v>
      </c>
      <c r="H6" s="38" t="n">
        <v>0.625</v>
      </c>
      <c r="I6" s="16" t="inlineStr">
        <is>
          <t>Espera de servicio</t>
        </is>
      </c>
      <c r="J6" s="18">
        <f>IF(COUNTA(A6:I6)=0,"",IF(OR(A6="",B6="",D6="",E6="",F6=""),"Incompleto",IF(AND(G6="",H6=""),"Ocupando",IF(AND(G6&lt;&gt;"",H6&lt;&gt;""),"Liberado","Incompleto"))))</f>
        <v/>
      </c>
      <c r="K6" s="35">
        <f>IF(OR(E6="",F6=""),"",IF(AND(G6&lt;&gt;"",H6&lt;&gt;""),MAX(0,24*((G6+H6)-(E6+F6))),IF(AND(G6="",H6=""),MAX(0,24*(NOW()-(E6+F6))),"")))</f>
        <v/>
      </c>
      <c r="L6" s="16" t="inlineStr">
        <is>
          <t>Ejemplo ficticio; salida completa</t>
        </is>
      </c>
      <c r="N6">
        <f>IFERROR(Cajones!A6,"")</f>
        <v/>
      </c>
      <c r="O6">
        <f>IFERROR(Catálogos!F6,"")</f>
        <v/>
      </c>
    </row>
    <row r="7" ht="31" customHeight="1">
      <c r="A7" s="25" t="n">
        <v>1006</v>
      </c>
      <c r="B7" s="16" t="inlineStr">
        <is>
          <t>DEMO-006</t>
        </is>
      </c>
      <c r="C7" s="16" t="inlineStr">
        <is>
          <t>Van simulada plata</t>
        </is>
      </c>
      <c r="D7" s="15" t="inlineStr">
        <is>
          <t>A-05</t>
        </is>
      </c>
      <c r="E7" s="37" t="n">
        <v>46275</v>
      </c>
      <c r="F7" s="38" t="n">
        <v>0.375</v>
      </c>
      <c r="G7" s="37" t="n"/>
      <c r="H7" s="38" t="n"/>
      <c r="I7" s="16" t="inlineStr">
        <is>
          <t>Ajuste operativo</t>
        </is>
      </c>
      <c r="J7" s="22">
        <f>IF(COUNTA(A7:I7)=0,"",IF(OR(A7="",B7="",D7="",E7="",F7=""),"Incompleto",IF(AND(G7="",H7=""),"Ocupando",IF(AND(G7&lt;&gt;"",H7&lt;&gt;""),"Liberado","Incompleto"))))</f>
        <v/>
      </c>
      <c r="K7" s="36">
        <f>IF(OR(E7="",F7=""),"",IF(AND(G7&lt;&gt;"",H7&lt;&gt;""),MAX(0,24*((G7+H7)-(E7+F7))),IF(AND(G7="",H7=""),MAX(0,24*(NOW()-(E7+F7))),"")))</f>
        <v/>
      </c>
      <c r="L7" s="16" t="inlineStr">
        <is>
          <t>Ejemplo ficticio; ubicación activa</t>
        </is>
      </c>
      <c r="N7">
        <f>IFERROR(Cajones!A7,"")</f>
        <v/>
      </c>
      <c r="O7">
        <f>IFERROR(Catálogos!F7,"")</f>
        <v/>
      </c>
    </row>
    <row r="8" ht="31" customHeight="1">
      <c r="A8" s="25" t="n">
        <v>1007</v>
      </c>
      <c r="B8" s="16" t="inlineStr">
        <is>
          <t>DEMO-007</t>
        </is>
      </c>
      <c r="C8" s="16" t="inlineStr">
        <is>
          <t>Compacto simulado verde</t>
        </is>
      </c>
      <c r="D8" s="15" t="inlineStr">
        <is>
          <t>B-02</t>
        </is>
      </c>
      <c r="E8" s="37" t="n">
        <v>46274</v>
      </c>
      <c r="F8" s="38" t="n">
        <v>0.3333333333333333</v>
      </c>
      <c r="G8" s="37" t="n">
        <v>46274</v>
      </c>
      <c r="H8" s="38" t="n">
        <v>0.75</v>
      </c>
      <c r="I8" s="16" t="inlineStr">
        <is>
          <t>Espera de entrega</t>
        </is>
      </c>
      <c r="J8" s="18">
        <f>IF(COUNTA(A8:I8)=0,"",IF(OR(A8="",B8="",D8="",E8="",F8=""),"Incompleto",IF(AND(G8="",H8=""),"Ocupando",IF(AND(G8&lt;&gt;"",H8&lt;&gt;""),"Liberado","Incompleto"))))</f>
        <v/>
      </c>
      <c r="K8" s="35">
        <f>IF(OR(E8="",F8=""),"",IF(AND(G8&lt;&gt;"",H8&lt;&gt;""),MAX(0,24*((G8+H8)-(E8+F8))),IF(AND(G8="",H8=""),MAX(0,24*(NOW()-(E8+F8))),"")))</f>
        <v/>
      </c>
      <c r="L8" s="16" t="inlineStr">
        <is>
          <t>Ejemplo ficticio; salida completa</t>
        </is>
      </c>
      <c r="N8">
        <f>IFERROR(Cajones!A8,"")</f>
        <v/>
      </c>
      <c r="O8">
        <f>IFERROR(Catálogos!F8,"")</f>
        <v/>
      </c>
    </row>
    <row r="9" ht="31" customHeight="1">
      <c r="A9" s="25" t="n">
        <v>1008</v>
      </c>
      <c r="B9" s="16" t="inlineStr">
        <is>
          <t>DEMO-008</t>
        </is>
      </c>
      <c r="C9" s="16" t="inlineStr">
        <is>
          <t>SUV simulada blanca</t>
        </is>
      </c>
      <c r="D9" s="15" t="inlineStr">
        <is>
          <t>C-06</t>
        </is>
      </c>
      <c r="E9" s="37" t="n">
        <v>46275</v>
      </c>
      <c r="F9" s="38" t="n">
        <v>0.2708333333333333</v>
      </c>
      <c r="G9" s="37" t="n"/>
      <c r="H9" s="38" t="n"/>
      <c r="I9" s="16" t="inlineStr">
        <is>
          <t>Espera de servicio</t>
        </is>
      </c>
      <c r="J9" s="22">
        <f>IF(COUNTA(A9:I9)=0,"",IF(OR(A9="",B9="",D9="",E9="",F9=""),"Incompleto",IF(AND(G9="",H9=""),"Ocupando",IF(AND(G9&lt;&gt;"",H9&lt;&gt;""),"Liberado","Incompleto"))))</f>
        <v/>
      </c>
      <c r="K9" s="36">
        <f>IF(OR(E9="",F9=""),"",IF(AND(G9&lt;&gt;"",H9&lt;&gt;""),MAX(0,24*((G9+H9)-(E9+F9))),IF(AND(G9="",H9=""),MAX(0,24*(NOW()-(E9+F9))),"")))</f>
        <v/>
      </c>
      <c r="L9" s="16" t="inlineStr">
        <is>
          <t>Ejemplo ficticio; ubicación activa</t>
        </is>
      </c>
      <c r="N9">
        <f>IFERROR(Cajones!A9,"")</f>
        <v/>
      </c>
      <c r="O9">
        <f>IFERROR(Catálogos!F9,"")</f>
        <v/>
      </c>
    </row>
    <row r="10" ht="31" customHeight="1">
      <c r="A10" s="25" t="n">
        <v>1009</v>
      </c>
      <c r="B10" s="16" t="inlineStr">
        <is>
          <t>DEMO-009</t>
        </is>
      </c>
      <c r="C10" s="16" t="inlineStr">
        <is>
          <t>Sedán simulado gris</t>
        </is>
      </c>
      <c r="D10" s="15" t="inlineStr">
        <is>
          <t>D-01</t>
        </is>
      </c>
      <c r="E10" s="37" t="n">
        <v>46273</v>
      </c>
      <c r="F10" s="38" t="n">
        <v>0.5</v>
      </c>
      <c r="G10" s="37" t="n">
        <v>46274</v>
      </c>
      <c r="H10" s="38" t="n">
        <v>0.4166666666666667</v>
      </c>
      <c r="I10" s="16" t="inlineStr">
        <is>
          <t>Resguardo temporal</t>
        </is>
      </c>
      <c r="J10" s="18">
        <f>IF(COUNTA(A10:I10)=0,"",IF(OR(A10="",B10="",D10="",E10="",F10=""),"Incompleto",IF(AND(G10="",H10=""),"Ocupando",IF(AND(G10&lt;&gt;"",H10&lt;&gt;""),"Liberado","Incompleto"))))</f>
        <v/>
      </c>
      <c r="K10" s="35">
        <f>IF(OR(E10="",F10=""),"",IF(AND(G10&lt;&gt;"",H10&lt;&gt;""),MAX(0,24*((G10+H10)-(E10+F10))),IF(AND(G10="",H10=""),MAX(0,24*(NOW()-(E10+F10))),"")))</f>
        <v/>
      </c>
      <c r="L10" s="16" t="inlineStr">
        <is>
          <t>Ejemplo ficticio; salida completa</t>
        </is>
      </c>
      <c r="N10">
        <f>IFERROR(Cajones!A10,"")</f>
        <v/>
      </c>
      <c r="O10">
        <f>IFERROR(Catálogos!F10,"")</f>
        <v/>
      </c>
    </row>
    <row r="11" ht="31" customHeight="1">
      <c r="A11" s="25" t="n">
        <v>1010</v>
      </c>
      <c r="B11" s="16" t="inlineStr">
        <is>
          <t>DEMO-010</t>
        </is>
      </c>
      <c r="C11" s="16" t="inlineStr">
        <is>
          <t>Unidad simulada azul</t>
        </is>
      </c>
      <c r="D11" s="15" t="inlineStr">
        <is>
          <t>A-08</t>
        </is>
      </c>
      <c r="E11" s="37" t="n">
        <v>46275</v>
      </c>
      <c r="F11" s="38" t="n">
        <v>0.3680555555555556</v>
      </c>
      <c r="G11" s="37" t="n"/>
      <c r="H11" s="38" t="n"/>
      <c r="I11" s="16" t="inlineStr">
        <is>
          <t>Espera de entrega</t>
        </is>
      </c>
      <c r="J11" s="22">
        <f>IF(COUNTA(A11:I11)=0,"",IF(OR(A11="",B11="",D11="",E11="",F11=""),"Incompleto",IF(AND(G11="",H11=""),"Ocupando",IF(AND(G11&lt;&gt;"",H11&lt;&gt;""),"Liberado","Incompleto"))))</f>
        <v/>
      </c>
      <c r="K11" s="36">
        <f>IF(OR(E11="",F11=""),"",IF(AND(G11&lt;&gt;"",H11&lt;&gt;""),MAX(0,24*((G11+H11)-(E11+F11))),IF(AND(G11="",H11=""),MAX(0,24*(NOW()-(E11+F11))),"")))</f>
        <v/>
      </c>
      <c r="L11" s="16" t="inlineStr">
        <is>
          <t>Ejemplo ficticio; ubicación activa</t>
        </is>
      </c>
      <c r="N11">
        <f>IFERROR(Cajones!A11,"")</f>
        <v/>
      </c>
      <c r="O11">
        <f>IFERROR(Catálogos!F11,"")</f>
        <v/>
      </c>
    </row>
    <row r="12" ht="31" customHeight="1">
      <c r="A12" s="25" t="n"/>
      <c r="B12" s="16" t="n"/>
      <c r="C12" s="16" t="n"/>
      <c r="D12" s="15" t="n"/>
      <c r="E12" s="37" t="n"/>
      <c r="F12" s="38" t="n"/>
      <c r="G12" s="37" t="n"/>
      <c r="H12" s="38" t="n"/>
      <c r="I12" s="16" t="n"/>
      <c r="J12" s="18">
        <f>IF(COUNTA(A12:I12)=0,"",IF(OR(A12="",B12="",D12="",E12="",F12=""),"Incompleto",IF(AND(G12="",H12=""),"Ocupando",IF(AND(G12&lt;&gt;"",H12&lt;&gt;""),"Liberado","Incompleto"))))</f>
        <v/>
      </c>
      <c r="K12" s="35">
        <f>IF(OR(E12="",F12=""),"",IF(AND(G12&lt;&gt;"",H12&lt;&gt;""),MAX(0,24*((G12+H12)-(E12+F12))),IF(AND(G12="",H12=""),MAX(0,24*(NOW()-(E12+F12))),"")))</f>
        <v/>
      </c>
      <c r="L12" s="16" t="n"/>
      <c r="N12">
        <f>IFERROR(Cajones!A12,"")</f>
        <v/>
      </c>
      <c r="O12">
        <f>IFERROR(Catálogos!F12,"")</f>
        <v/>
      </c>
    </row>
    <row r="13" ht="31" customHeight="1">
      <c r="A13" s="25" t="n"/>
      <c r="B13" s="16" t="n"/>
      <c r="C13" s="16" t="n"/>
      <c r="D13" s="15" t="n"/>
      <c r="E13" s="37" t="n"/>
      <c r="F13" s="38" t="n"/>
      <c r="G13" s="37" t="n"/>
      <c r="H13" s="38" t="n"/>
      <c r="I13" s="16" t="n"/>
      <c r="J13" s="22">
        <f>IF(COUNTA(A13:I13)=0,"",IF(OR(A13="",B13="",D13="",E13="",F13=""),"Incompleto",IF(AND(G13="",H13=""),"Ocupando",IF(AND(G13&lt;&gt;"",H13&lt;&gt;""),"Liberado","Incompleto"))))</f>
        <v/>
      </c>
      <c r="K13" s="36">
        <f>IF(OR(E13="",F13=""),"",IF(AND(G13&lt;&gt;"",H13&lt;&gt;""),MAX(0,24*((G13+H13)-(E13+F13))),IF(AND(G13="",H13=""),MAX(0,24*(NOW()-(E13+F13))),"")))</f>
        <v/>
      </c>
      <c r="L13" s="16" t="n"/>
      <c r="N13">
        <f>IFERROR(Cajones!A13,"")</f>
        <v/>
      </c>
      <c r="O13">
        <f>IFERROR(Catálogos!F13,"")</f>
        <v/>
      </c>
    </row>
    <row r="14" ht="31" customHeight="1">
      <c r="A14" s="25" t="n"/>
      <c r="B14" s="16" t="n"/>
      <c r="C14" s="16" t="n"/>
      <c r="D14" s="15" t="n"/>
      <c r="E14" s="37" t="n"/>
      <c r="F14" s="38" t="n"/>
      <c r="G14" s="37" t="n"/>
      <c r="H14" s="38" t="n"/>
      <c r="I14" s="16" t="n"/>
      <c r="J14" s="18">
        <f>IF(COUNTA(A14:I14)=0,"",IF(OR(A14="",B14="",D14="",E14="",F14=""),"Incompleto",IF(AND(G14="",H14=""),"Ocupando",IF(AND(G14&lt;&gt;"",H14&lt;&gt;""),"Liberado","Incompleto"))))</f>
        <v/>
      </c>
      <c r="K14" s="35">
        <f>IF(OR(E14="",F14=""),"",IF(AND(G14&lt;&gt;"",H14&lt;&gt;""),MAX(0,24*((G14+H14)-(E14+F14))),IF(AND(G14="",H14=""),MAX(0,24*(NOW()-(E14+F14))),"")))</f>
        <v/>
      </c>
      <c r="L14" s="16" t="n"/>
      <c r="N14">
        <f>IFERROR(Cajones!A14,"")</f>
        <v/>
      </c>
      <c r="O14">
        <f>IFERROR(Catálogos!F14,"")</f>
        <v/>
      </c>
    </row>
    <row r="15" ht="31" customHeight="1">
      <c r="A15" s="25" t="n"/>
      <c r="B15" s="16" t="n"/>
      <c r="C15" s="16" t="n"/>
      <c r="D15" s="15" t="n"/>
      <c r="E15" s="37" t="n"/>
      <c r="F15" s="38" t="n"/>
      <c r="G15" s="37" t="n"/>
      <c r="H15" s="38" t="n"/>
      <c r="I15" s="16" t="n"/>
      <c r="J15" s="22">
        <f>IF(COUNTA(A15:I15)=0,"",IF(OR(A15="",B15="",D15="",E15="",F15=""),"Incompleto",IF(AND(G15="",H15=""),"Ocupando",IF(AND(G15&lt;&gt;"",H15&lt;&gt;""),"Liberado","Incompleto"))))</f>
        <v/>
      </c>
      <c r="K15" s="36">
        <f>IF(OR(E15="",F15=""),"",IF(AND(G15&lt;&gt;"",H15&lt;&gt;""),MAX(0,24*((G15+H15)-(E15+F15))),IF(AND(G15="",H15=""),MAX(0,24*(NOW()-(E15+F15))),"")))</f>
        <v/>
      </c>
      <c r="L15" s="16" t="n"/>
      <c r="N15">
        <f>IFERROR(Cajones!A15,"")</f>
        <v/>
      </c>
      <c r="O15">
        <f>IFERROR(Catálogos!F15,"")</f>
        <v/>
      </c>
    </row>
    <row r="16" ht="31" customHeight="1">
      <c r="A16" s="25" t="n"/>
      <c r="B16" s="16" t="n"/>
      <c r="C16" s="16" t="n"/>
      <c r="D16" s="15" t="n"/>
      <c r="E16" s="37" t="n"/>
      <c r="F16" s="38" t="n"/>
      <c r="G16" s="37" t="n"/>
      <c r="H16" s="38" t="n"/>
      <c r="I16" s="16" t="n"/>
      <c r="J16" s="18">
        <f>IF(COUNTA(A16:I16)=0,"",IF(OR(A16="",B16="",D16="",E16="",F16=""),"Incompleto",IF(AND(G16="",H16=""),"Ocupando",IF(AND(G16&lt;&gt;"",H16&lt;&gt;""),"Liberado","Incompleto"))))</f>
        <v/>
      </c>
      <c r="K16" s="35">
        <f>IF(OR(E16="",F16=""),"",IF(AND(G16&lt;&gt;"",H16&lt;&gt;""),MAX(0,24*((G16+H16)-(E16+F16))),IF(AND(G16="",H16=""),MAX(0,24*(NOW()-(E16+F16))),"")))</f>
        <v/>
      </c>
      <c r="L16" s="16" t="n"/>
      <c r="N16">
        <f>IFERROR(Cajones!A16,"")</f>
        <v/>
      </c>
      <c r="O16">
        <f>IFERROR(Catálogos!F16,"")</f>
        <v/>
      </c>
    </row>
    <row r="17" ht="31" customHeight="1">
      <c r="A17" s="25" t="n"/>
      <c r="B17" s="16" t="n"/>
      <c r="C17" s="16" t="n"/>
      <c r="D17" s="15" t="n"/>
      <c r="E17" s="37" t="n"/>
      <c r="F17" s="38" t="n"/>
      <c r="G17" s="37" t="n"/>
      <c r="H17" s="38" t="n"/>
      <c r="I17" s="16" t="n"/>
      <c r="J17" s="22">
        <f>IF(COUNTA(A17:I17)=0,"",IF(OR(A17="",B17="",D17="",E17="",F17=""),"Incompleto",IF(AND(G17="",H17=""),"Ocupando",IF(AND(G17&lt;&gt;"",H17&lt;&gt;""),"Liberado","Incompleto"))))</f>
        <v/>
      </c>
      <c r="K17" s="36">
        <f>IF(OR(E17="",F17=""),"",IF(AND(G17&lt;&gt;"",H17&lt;&gt;""),MAX(0,24*((G17+H17)-(E17+F17))),IF(AND(G17="",H17=""),MAX(0,24*(NOW()-(E17+F17))),"")))</f>
        <v/>
      </c>
      <c r="L17" s="16" t="n"/>
      <c r="N17">
        <f>IFERROR(Cajones!A17,"")</f>
        <v/>
      </c>
      <c r="O17">
        <f>IFERROR(Catálogos!F17,"")</f>
        <v/>
      </c>
    </row>
    <row r="18" ht="31" customHeight="1">
      <c r="A18" s="25" t="n"/>
      <c r="B18" s="16" t="n"/>
      <c r="C18" s="16" t="n"/>
      <c r="D18" s="15" t="n"/>
      <c r="E18" s="37" t="n"/>
      <c r="F18" s="38" t="n"/>
      <c r="G18" s="37" t="n"/>
      <c r="H18" s="38" t="n"/>
      <c r="I18" s="16" t="n"/>
      <c r="J18" s="18">
        <f>IF(COUNTA(A18:I18)=0,"",IF(OR(A18="",B18="",D18="",E18="",F18=""),"Incompleto",IF(AND(G18="",H18=""),"Ocupando",IF(AND(G18&lt;&gt;"",H18&lt;&gt;""),"Liberado","Incompleto"))))</f>
        <v/>
      </c>
      <c r="K18" s="35">
        <f>IF(OR(E18="",F18=""),"",IF(AND(G18&lt;&gt;"",H18&lt;&gt;""),MAX(0,24*((G18+H18)-(E18+F18))),IF(AND(G18="",H18=""),MAX(0,24*(NOW()-(E18+F18))),"")))</f>
        <v/>
      </c>
      <c r="L18" s="16" t="n"/>
      <c r="N18">
        <f>IFERROR(Cajones!A18,"")</f>
        <v/>
      </c>
      <c r="O18">
        <f>IFERROR(Catálogos!F18,"")</f>
        <v/>
      </c>
    </row>
    <row r="19" ht="31" customHeight="1">
      <c r="A19" s="25" t="n"/>
      <c r="B19" s="16" t="n"/>
      <c r="C19" s="16" t="n"/>
      <c r="D19" s="15" t="n"/>
      <c r="E19" s="37" t="n"/>
      <c r="F19" s="38" t="n"/>
      <c r="G19" s="37" t="n"/>
      <c r="H19" s="38" t="n"/>
      <c r="I19" s="16" t="n"/>
      <c r="J19" s="22">
        <f>IF(COUNTA(A19:I19)=0,"",IF(OR(A19="",B19="",D19="",E19="",F19=""),"Incompleto",IF(AND(G19="",H19=""),"Ocupando",IF(AND(G19&lt;&gt;"",H19&lt;&gt;""),"Liberado","Incompleto"))))</f>
        <v/>
      </c>
      <c r="K19" s="36">
        <f>IF(OR(E19="",F19=""),"",IF(AND(G19&lt;&gt;"",H19&lt;&gt;""),MAX(0,24*((G19+H19)-(E19+F19))),IF(AND(G19="",H19=""),MAX(0,24*(NOW()-(E19+F19))),"")))</f>
        <v/>
      </c>
      <c r="L19" s="16" t="n"/>
      <c r="N19">
        <f>IFERROR(Cajones!A19,"")</f>
        <v/>
      </c>
      <c r="O19">
        <f>IFERROR(Catálogos!F19,"")</f>
        <v/>
      </c>
    </row>
    <row r="20" ht="31" customHeight="1">
      <c r="A20" s="25" t="n"/>
      <c r="B20" s="16" t="n"/>
      <c r="C20" s="16" t="n"/>
      <c r="D20" s="15" t="n"/>
      <c r="E20" s="37" t="n"/>
      <c r="F20" s="38" t="n"/>
      <c r="G20" s="37" t="n"/>
      <c r="H20" s="38" t="n"/>
      <c r="I20" s="16" t="n"/>
      <c r="J20" s="18">
        <f>IF(COUNTA(A20:I20)=0,"",IF(OR(A20="",B20="",D20="",E20="",F20=""),"Incompleto",IF(AND(G20="",H20=""),"Ocupando",IF(AND(G20&lt;&gt;"",H20&lt;&gt;""),"Liberado","Incompleto"))))</f>
        <v/>
      </c>
      <c r="K20" s="35">
        <f>IF(OR(E20="",F20=""),"",IF(AND(G20&lt;&gt;"",H20&lt;&gt;""),MAX(0,24*((G20+H20)-(E20+F20))),IF(AND(G20="",H20=""),MAX(0,24*(NOW()-(E20+F20))),"")))</f>
        <v/>
      </c>
      <c r="L20" s="16" t="n"/>
      <c r="N20">
        <f>IFERROR(Cajones!A20,"")</f>
        <v/>
      </c>
      <c r="O20">
        <f>IFERROR(Catálogos!F20,"")</f>
        <v/>
      </c>
    </row>
    <row r="21" ht="31" customHeight="1">
      <c r="A21" s="25" t="n"/>
      <c r="B21" s="16" t="n"/>
      <c r="C21" s="16" t="n"/>
      <c r="D21" s="15" t="n"/>
      <c r="E21" s="37" t="n"/>
      <c r="F21" s="38" t="n"/>
      <c r="G21" s="37" t="n"/>
      <c r="H21" s="38" t="n"/>
      <c r="I21" s="16" t="n"/>
      <c r="J21" s="22">
        <f>IF(COUNTA(A21:I21)=0,"",IF(OR(A21="",B21="",D21="",E21="",F21=""),"Incompleto",IF(AND(G21="",H21=""),"Ocupando",IF(AND(G21&lt;&gt;"",H21&lt;&gt;""),"Liberado","Incompleto"))))</f>
        <v/>
      </c>
      <c r="K21" s="36">
        <f>IF(OR(E21="",F21=""),"",IF(AND(G21&lt;&gt;"",H21&lt;&gt;""),MAX(0,24*((G21+H21)-(E21+F21))),IF(AND(G21="",H21=""),MAX(0,24*(NOW()-(E21+F21))),"")))</f>
        <v/>
      </c>
      <c r="L21" s="16" t="n"/>
      <c r="N21">
        <f>IFERROR(Cajones!A21,"")</f>
        <v/>
      </c>
      <c r="O21">
        <f>IFERROR(Catálogos!F21,"")</f>
        <v/>
      </c>
    </row>
    <row r="22" ht="31" customHeight="1">
      <c r="A22" s="25" t="n"/>
      <c r="B22" s="16" t="n"/>
      <c r="C22" s="16" t="n"/>
      <c r="D22" s="15" t="n"/>
      <c r="E22" s="37" t="n"/>
      <c r="F22" s="38" t="n"/>
      <c r="G22" s="37" t="n"/>
      <c r="H22" s="38" t="n"/>
      <c r="I22" s="16" t="n"/>
      <c r="J22" s="18">
        <f>IF(COUNTA(A22:I22)=0,"",IF(OR(A22="",B22="",D22="",E22="",F22=""),"Incompleto",IF(AND(G22="",H22=""),"Ocupando",IF(AND(G22&lt;&gt;"",H22&lt;&gt;""),"Liberado","Incompleto"))))</f>
        <v/>
      </c>
      <c r="K22" s="35">
        <f>IF(OR(E22="",F22=""),"",IF(AND(G22&lt;&gt;"",H22&lt;&gt;""),MAX(0,24*((G22+H22)-(E22+F22))),IF(AND(G22="",H22=""),MAX(0,24*(NOW()-(E22+F22))),"")))</f>
        <v/>
      </c>
      <c r="L22" s="16" t="n"/>
      <c r="N22">
        <f>IFERROR(Cajones!A22,"")</f>
        <v/>
      </c>
      <c r="O22">
        <f>IFERROR(Catálogos!F22,"")</f>
        <v/>
      </c>
    </row>
    <row r="23" ht="31" customHeight="1">
      <c r="A23" s="25" t="n"/>
      <c r="B23" s="16" t="n"/>
      <c r="C23" s="16" t="n"/>
      <c r="D23" s="15" t="n"/>
      <c r="E23" s="37" t="n"/>
      <c r="F23" s="38" t="n"/>
      <c r="G23" s="37" t="n"/>
      <c r="H23" s="38" t="n"/>
      <c r="I23" s="16" t="n"/>
      <c r="J23" s="22">
        <f>IF(COUNTA(A23:I23)=0,"",IF(OR(A23="",B23="",D23="",E23="",F23=""),"Incompleto",IF(AND(G23="",H23=""),"Ocupando",IF(AND(G23&lt;&gt;"",H23&lt;&gt;""),"Liberado","Incompleto"))))</f>
        <v/>
      </c>
      <c r="K23" s="36">
        <f>IF(OR(E23="",F23=""),"",IF(AND(G23&lt;&gt;"",H23&lt;&gt;""),MAX(0,24*((G23+H23)-(E23+F23))),IF(AND(G23="",H23=""),MAX(0,24*(NOW()-(E23+F23))),"")))</f>
        <v/>
      </c>
      <c r="L23" s="16" t="n"/>
      <c r="N23">
        <f>IFERROR(Cajones!A23,"")</f>
        <v/>
      </c>
      <c r="O23">
        <f>IFERROR(Catálogos!F23,"")</f>
        <v/>
      </c>
    </row>
    <row r="24" ht="31" customHeight="1">
      <c r="A24" s="25" t="n"/>
      <c r="B24" s="16" t="n"/>
      <c r="C24" s="16" t="n"/>
      <c r="D24" s="15" t="n"/>
      <c r="E24" s="37" t="n"/>
      <c r="F24" s="38" t="n"/>
      <c r="G24" s="37" t="n"/>
      <c r="H24" s="38" t="n"/>
      <c r="I24" s="16" t="n"/>
      <c r="J24" s="18">
        <f>IF(COUNTA(A24:I24)=0,"",IF(OR(A24="",B24="",D24="",E24="",F24=""),"Incompleto",IF(AND(G24="",H24=""),"Ocupando",IF(AND(G24&lt;&gt;"",H24&lt;&gt;""),"Liberado","Incompleto"))))</f>
        <v/>
      </c>
      <c r="K24" s="35">
        <f>IF(OR(E24="",F24=""),"",IF(AND(G24&lt;&gt;"",H24&lt;&gt;""),MAX(0,24*((G24+H24)-(E24+F24))),IF(AND(G24="",H24=""),MAX(0,24*(NOW()-(E24+F24))),"")))</f>
        <v/>
      </c>
      <c r="L24" s="16" t="n"/>
      <c r="N24">
        <f>IFERROR(Cajones!A24,"")</f>
        <v/>
      </c>
      <c r="O24">
        <f>IFERROR(Catálogos!F24,"")</f>
        <v/>
      </c>
    </row>
    <row r="25" ht="31" customHeight="1">
      <c r="A25" s="25" t="n"/>
      <c r="B25" s="16" t="n"/>
      <c r="C25" s="16" t="n"/>
      <c r="D25" s="15" t="n"/>
      <c r="E25" s="37" t="n"/>
      <c r="F25" s="38" t="n"/>
      <c r="G25" s="37" t="n"/>
      <c r="H25" s="38" t="n"/>
      <c r="I25" s="16" t="n"/>
      <c r="J25" s="22">
        <f>IF(COUNTA(A25:I25)=0,"",IF(OR(A25="",B25="",D25="",E25="",F25=""),"Incompleto",IF(AND(G25="",H25=""),"Ocupando",IF(AND(G25&lt;&gt;"",H25&lt;&gt;""),"Liberado","Incompleto"))))</f>
        <v/>
      </c>
      <c r="K25" s="36">
        <f>IF(OR(E25="",F25=""),"",IF(AND(G25&lt;&gt;"",H25&lt;&gt;""),MAX(0,24*((G25+H25)-(E25+F25))),IF(AND(G25="",H25=""),MAX(0,24*(NOW()-(E25+F25))),"")))</f>
        <v/>
      </c>
      <c r="L25" s="16" t="n"/>
      <c r="N25">
        <f>IFERROR(Cajones!A25,"")</f>
        <v/>
      </c>
      <c r="O25">
        <f>IFERROR(Catálogos!F25,"")</f>
        <v/>
      </c>
    </row>
    <row r="26" ht="31" customHeight="1">
      <c r="A26" s="25" t="n"/>
      <c r="B26" s="16" t="n"/>
      <c r="C26" s="16" t="n"/>
      <c r="D26" s="15" t="n"/>
      <c r="E26" s="37" t="n"/>
      <c r="F26" s="38" t="n"/>
      <c r="G26" s="37" t="n"/>
      <c r="H26" s="38" t="n"/>
      <c r="I26" s="16" t="n"/>
      <c r="J26" s="18">
        <f>IF(COUNTA(A26:I26)=0,"",IF(OR(A26="",B26="",D26="",E26="",F26=""),"Incompleto",IF(AND(G26="",H26=""),"Ocupando",IF(AND(G26&lt;&gt;"",H26&lt;&gt;""),"Liberado","Incompleto"))))</f>
        <v/>
      </c>
      <c r="K26" s="35">
        <f>IF(OR(E26="",F26=""),"",IF(AND(G26&lt;&gt;"",H26&lt;&gt;""),MAX(0,24*((G26+H26)-(E26+F26))),IF(AND(G26="",H26=""),MAX(0,24*(NOW()-(E26+F26))),"")))</f>
        <v/>
      </c>
      <c r="L26" s="16" t="n"/>
      <c r="N26">
        <f>IFERROR(Cajones!A26,"")</f>
        <v/>
      </c>
      <c r="O26">
        <f>IFERROR(Catálogos!F26,"")</f>
        <v/>
      </c>
    </row>
    <row r="27" ht="31" customHeight="1">
      <c r="A27" s="25" t="n"/>
      <c r="B27" s="16" t="n"/>
      <c r="C27" s="16" t="n"/>
      <c r="D27" s="15" t="n"/>
      <c r="E27" s="37" t="n"/>
      <c r="F27" s="38" t="n"/>
      <c r="G27" s="37" t="n"/>
      <c r="H27" s="38" t="n"/>
      <c r="I27" s="16" t="n"/>
      <c r="J27" s="22">
        <f>IF(COUNTA(A27:I27)=0,"",IF(OR(A27="",B27="",D27="",E27="",F27=""),"Incompleto",IF(AND(G27="",H27=""),"Ocupando",IF(AND(G27&lt;&gt;"",H27&lt;&gt;""),"Liberado","Incompleto"))))</f>
        <v/>
      </c>
      <c r="K27" s="36">
        <f>IF(OR(E27="",F27=""),"",IF(AND(G27&lt;&gt;"",H27&lt;&gt;""),MAX(0,24*((G27+H27)-(E27+F27))),IF(AND(G27="",H27=""),MAX(0,24*(NOW()-(E27+F27))),"")))</f>
        <v/>
      </c>
      <c r="L27" s="16" t="n"/>
      <c r="N27">
        <f>IFERROR(Cajones!A27,"")</f>
        <v/>
      </c>
      <c r="O27">
        <f>IFERROR(Catálogos!F27,"")</f>
        <v/>
      </c>
    </row>
    <row r="28" ht="31" customHeight="1">
      <c r="A28" s="25" t="n"/>
      <c r="B28" s="16" t="n"/>
      <c r="C28" s="16" t="n"/>
      <c r="D28" s="15" t="n"/>
      <c r="E28" s="37" t="n"/>
      <c r="F28" s="38" t="n"/>
      <c r="G28" s="37" t="n"/>
      <c r="H28" s="38" t="n"/>
      <c r="I28" s="16" t="n"/>
      <c r="J28" s="18">
        <f>IF(COUNTA(A28:I28)=0,"",IF(OR(A28="",B28="",D28="",E28="",F28=""),"Incompleto",IF(AND(G28="",H28=""),"Ocupando",IF(AND(G28&lt;&gt;"",H28&lt;&gt;""),"Liberado","Incompleto"))))</f>
        <v/>
      </c>
      <c r="K28" s="35">
        <f>IF(OR(E28="",F28=""),"",IF(AND(G28&lt;&gt;"",H28&lt;&gt;""),MAX(0,24*((G28+H28)-(E28+F28))),IF(AND(G28="",H28=""),MAX(0,24*(NOW()-(E28+F28))),"")))</f>
        <v/>
      </c>
      <c r="L28" s="16" t="n"/>
      <c r="N28">
        <f>IFERROR(Cajones!A28,"")</f>
        <v/>
      </c>
      <c r="O28">
        <f>IFERROR(Catálogos!F28,"")</f>
        <v/>
      </c>
    </row>
    <row r="29" ht="31" customHeight="1">
      <c r="A29" s="25" t="n"/>
      <c r="B29" s="16" t="n"/>
      <c r="C29" s="16" t="n"/>
      <c r="D29" s="15" t="n"/>
      <c r="E29" s="37" t="n"/>
      <c r="F29" s="38" t="n"/>
      <c r="G29" s="37" t="n"/>
      <c r="H29" s="38" t="n"/>
      <c r="I29" s="16" t="n"/>
      <c r="J29" s="22">
        <f>IF(COUNTA(A29:I29)=0,"",IF(OR(A29="",B29="",D29="",E29="",F29=""),"Incompleto",IF(AND(G29="",H29=""),"Ocupando",IF(AND(G29&lt;&gt;"",H29&lt;&gt;""),"Liberado","Incompleto"))))</f>
        <v/>
      </c>
      <c r="K29" s="36">
        <f>IF(OR(E29="",F29=""),"",IF(AND(G29&lt;&gt;"",H29&lt;&gt;""),MAX(0,24*((G29+H29)-(E29+F29))),IF(AND(G29="",H29=""),MAX(0,24*(NOW()-(E29+F29))),"")))</f>
        <v/>
      </c>
      <c r="L29" s="16" t="n"/>
      <c r="N29">
        <f>IFERROR(Cajones!A29,"")</f>
        <v/>
      </c>
      <c r="O29">
        <f>IFERROR(Catálogos!F29,"")</f>
        <v/>
      </c>
    </row>
    <row r="30" ht="31" customHeight="1">
      <c r="A30" s="25" t="n"/>
      <c r="B30" s="16" t="n"/>
      <c r="C30" s="16" t="n"/>
      <c r="D30" s="15" t="n"/>
      <c r="E30" s="37" t="n"/>
      <c r="F30" s="38" t="n"/>
      <c r="G30" s="37" t="n"/>
      <c r="H30" s="38" t="n"/>
      <c r="I30" s="16" t="n"/>
      <c r="J30" s="18">
        <f>IF(COUNTA(A30:I30)=0,"",IF(OR(A30="",B30="",D30="",E30="",F30=""),"Incompleto",IF(AND(G30="",H30=""),"Ocupando",IF(AND(G30&lt;&gt;"",H30&lt;&gt;""),"Liberado","Incompleto"))))</f>
        <v/>
      </c>
      <c r="K30" s="35">
        <f>IF(OR(E30="",F30=""),"",IF(AND(G30&lt;&gt;"",H30&lt;&gt;""),MAX(0,24*((G30+H30)-(E30+F30))),IF(AND(G30="",H30=""),MAX(0,24*(NOW()-(E30+F30))),"")))</f>
        <v/>
      </c>
      <c r="L30" s="16" t="n"/>
      <c r="N30">
        <f>IFERROR(Cajones!A30,"")</f>
        <v/>
      </c>
      <c r="O30">
        <f>IFERROR(Catálogos!F30,"")</f>
        <v/>
      </c>
    </row>
    <row r="31" ht="31" customHeight="1">
      <c r="A31" s="25" t="n"/>
      <c r="B31" s="16" t="n"/>
      <c r="C31" s="16" t="n"/>
      <c r="D31" s="15" t="n"/>
      <c r="E31" s="37" t="n"/>
      <c r="F31" s="38" t="n"/>
      <c r="G31" s="37" t="n"/>
      <c r="H31" s="38" t="n"/>
      <c r="I31" s="16" t="n"/>
      <c r="J31" s="22">
        <f>IF(COUNTA(A31:I31)=0,"",IF(OR(A31="",B31="",D31="",E31="",F31=""),"Incompleto",IF(AND(G31="",H31=""),"Ocupando",IF(AND(G31&lt;&gt;"",H31&lt;&gt;""),"Liberado","Incompleto"))))</f>
        <v/>
      </c>
      <c r="K31" s="36">
        <f>IF(OR(E31="",F31=""),"",IF(AND(G31&lt;&gt;"",H31&lt;&gt;""),MAX(0,24*((G31+H31)-(E31+F31))),IF(AND(G31="",H31=""),MAX(0,24*(NOW()-(E31+F31))),"")))</f>
        <v/>
      </c>
      <c r="L31" s="16" t="n"/>
      <c r="N31">
        <f>IFERROR(Cajones!A31,"")</f>
        <v/>
      </c>
      <c r="O31">
        <f>IFERROR(Catálogos!F31,"")</f>
        <v/>
      </c>
    </row>
    <row r="32" ht="31" customHeight="1">
      <c r="A32" s="25" t="n"/>
      <c r="B32" s="16" t="n"/>
      <c r="C32" s="16" t="n"/>
      <c r="D32" s="15" t="n"/>
      <c r="E32" s="37" t="n"/>
      <c r="F32" s="38" t="n"/>
      <c r="G32" s="37" t="n"/>
      <c r="H32" s="38" t="n"/>
      <c r="I32" s="16" t="n"/>
      <c r="J32" s="18">
        <f>IF(COUNTA(A32:I32)=0,"",IF(OR(A32="",B32="",D32="",E32="",F32=""),"Incompleto",IF(AND(G32="",H32=""),"Ocupando",IF(AND(G32&lt;&gt;"",H32&lt;&gt;""),"Liberado","Incompleto"))))</f>
        <v/>
      </c>
      <c r="K32" s="35">
        <f>IF(OR(E32="",F32=""),"",IF(AND(G32&lt;&gt;"",H32&lt;&gt;""),MAX(0,24*((G32+H32)-(E32+F32))),IF(AND(G32="",H32=""),MAX(0,24*(NOW()-(E32+F32))),"")))</f>
        <v/>
      </c>
      <c r="L32" s="16" t="n"/>
      <c r="N32">
        <f>IFERROR(Cajones!A32,"")</f>
        <v/>
      </c>
      <c r="O32">
        <f>IFERROR(Catálogos!F32,"")</f>
        <v/>
      </c>
    </row>
    <row r="33" ht="31" customHeight="1">
      <c r="A33" s="25" t="n"/>
      <c r="B33" s="16" t="n"/>
      <c r="C33" s="16" t="n"/>
      <c r="D33" s="15" t="n"/>
      <c r="E33" s="37" t="n"/>
      <c r="F33" s="38" t="n"/>
      <c r="G33" s="37" t="n"/>
      <c r="H33" s="38" t="n"/>
      <c r="I33" s="16" t="n"/>
      <c r="J33" s="22">
        <f>IF(COUNTA(A33:I33)=0,"",IF(OR(A33="",B33="",D33="",E33="",F33=""),"Incompleto",IF(AND(G33="",H33=""),"Ocupando",IF(AND(G33&lt;&gt;"",H33&lt;&gt;""),"Liberado","Incompleto"))))</f>
        <v/>
      </c>
      <c r="K33" s="36">
        <f>IF(OR(E33="",F33=""),"",IF(AND(G33&lt;&gt;"",H33&lt;&gt;""),MAX(0,24*((G33+H33)-(E33+F33))),IF(AND(G33="",H33=""),MAX(0,24*(NOW()-(E33+F33))),"")))</f>
        <v/>
      </c>
      <c r="L33" s="16" t="n"/>
      <c r="N33">
        <f>IFERROR(Cajones!A33,"")</f>
        <v/>
      </c>
      <c r="O33">
        <f>IFERROR(Catálogos!F33,"")</f>
        <v/>
      </c>
    </row>
    <row r="34" ht="31" customHeight="1">
      <c r="A34" s="25" t="n"/>
      <c r="B34" s="16" t="n"/>
      <c r="C34" s="16" t="n"/>
      <c r="D34" s="15" t="n"/>
      <c r="E34" s="37" t="n"/>
      <c r="F34" s="38" t="n"/>
      <c r="G34" s="37" t="n"/>
      <c r="H34" s="38" t="n"/>
      <c r="I34" s="16" t="n"/>
      <c r="J34" s="18">
        <f>IF(COUNTA(A34:I34)=0,"",IF(OR(A34="",B34="",D34="",E34="",F34=""),"Incompleto",IF(AND(G34="",H34=""),"Ocupando",IF(AND(G34&lt;&gt;"",H34&lt;&gt;""),"Liberado","Incompleto"))))</f>
        <v/>
      </c>
      <c r="K34" s="35">
        <f>IF(OR(E34="",F34=""),"",IF(AND(G34&lt;&gt;"",H34&lt;&gt;""),MAX(0,24*((G34+H34)-(E34+F34))),IF(AND(G34="",H34=""),MAX(0,24*(NOW()-(E34+F34))),"")))</f>
        <v/>
      </c>
      <c r="L34" s="16" t="n"/>
      <c r="N34">
        <f>IFERROR(Cajones!A34,"")</f>
        <v/>
      </c>
      <c r="O34">
        <f>IFERROR(Catálogos!F34,"")</f>
        <v/>
      </c>
    </row>
    <row r="35" ht="31" customHeight="1">
      <c r="A35" s="25" t="n"/>
      <c r="B35" s="16" t="n"/>
      <c r="C35" s="16" t="n"/>
      <c r="D35" s="15" t="n"/>
      <c r="E35" s="37" t="n"/>
      <c r="F35" s="38" t="n"/>
      <c r="G35" s="37" t="n"/>
      <c r="H35" s="38" t="n"/>
      <c r="I35" s="16" t="n"/>
      <c r="J35" s="22">
        <f>IF(COUNTA(A35:I35)=0,"",IF(OR(A35="",B35="",D35="",E35="",F35=""),"Incompleto",IF(AND(G35="",H35=""),"Ocupando",IF(AND(G35&lt;&gt;"",H35&lt;&gt;""),"Liberado","Incompleto"))))</f>
        <v/>
      </c>
      <c r="K35" s="36">
        <f>IF(OR(E35="",F35=""),"",IF(AND(G35&lt;&gt;"",H35&lt;&gt;""),MAX(0,24*((G35+H35)-(E35+F35))),IF(AND(G35="",H35=""),MAX(0,24*(NOW()-(E35+F35))),"")))</f>
        <v/>
      </c>
      <c r="L35" s="16" t="n"/>
      <c r="N35">
        <f>IFERROR(Cajones!A35,"")</f>
        <v/>
      </c>
      <c r="O35">
        <f>IFERROR(Catálogos!F35,"")</f>
        <v/>
      </c>
    </row>
    <row r="36" ht="31" customHeight="1">
      <c r="A36" s="25" t="n"/>
      <c r="B36" s="16" t="n"/>
      <c r="C36" s="16" t="n"/>
      <c r="D36" s="15" t="n"/>
      <c r="E36" s="37" t="n"/>
      <c r="F36" s="38" t="n"/>
      <c r="G36" s="37" t="n"/>
      <c r="H36" s="38" t="n"/>
      <c r="I36" s="16" t="n"/>
      <c r="J36" s="18">
        <f>IF(COUNTA(A36:I36)=0,"",IF(OR(A36="",B36="",D36="",E36="",F36=""),"Incompleto",IF(AND(G36="",H36=""),"Ocupando",IF(AND(G36&lt;&gt;"",H36&lt;&gt;""),"Liberado","Incompleto"))))</f>
        <v/>
      </c>
      <c r="K36" s="35">
        <f>IF(OR(E36="",F36=""),"",IF(AND(G36&lt;&gt;"",H36&lt;&gt;""),MAX(0,24*((G36+H36)-(E36+F36))),IF(AND(G36="",H36=""),MAX(0,24*(NOW()-(E36+F36))),"")))</f>
        <v/>
      </c>
      <c r="L36" s="16" t="n"/>
      <c r="N36">
        <f>IFERROR(Cajones!A36,"")</f>
        <v/>
      </c>
      <c r="O36">
        <f>IFERROR(Catálogos!F36,"")</f>
        <v/>
      </c>
    </row>
    <row r="37" ht="31" customHeight="1">
      <c r="A37" s="25" t="n"/>
      <c r="B37" s="16" t="n"/>
      <c r="C37" s="16" t="n"/>
      <c r="D37" s="15" t="n"/>
      <c r="E37" s="37" t="n"/>
      <c r="F37" s="38" t="n"/>
      <c r="G37" s="37" t="n"/>
      <c r="H37" s="38" t="n"/>
      <c r="I37" s="16" t="n"/>
      <c r="J37" s="22">
        <f>IF(COUNTA(A37:I37)=0,"",IF(OR(A37="",B37="",D37="",E37="",F37=""),"Incompleto",IF(AND(G37="",H37=""),"Ocupando",IF(AND(G37&lt;&gt;"",H37&lt;&gt;""),"Liberado","Incompleto"))))</f>
        <v/>
      </c>
      <c r="K37" s="36">
        <f>IF(OR(E37="",F37=""),"",IF(AND(G37&lt;&gt;"",H37&lt;&gt;""),MAX(0,24*((G37+H37)-(E37+F37))),IF(AND(G37="",H37=""),MAX(0,24*(NOW()-(E37+F37))),"")))</f>
        <v/>
      </c>
      <c r="L37" s="16" t="n"/>
      <c r="N37">
        <f>IFERROR(Cajones!A37,"")</f>
        <v/>
      </c>
      <c r="O37">
        <f>IFERROR(Catálogos!F37,"")</f>
        <v/>
      </c>
    </row>
    <row r="38" ht="31" customHeight="1">
      <c r="A38" s="25" t="n"/>
      <c r="B38" s="16" t="n"/>
      <c r="C38" s="16" t="n"/>
      <c r="D38" s="15" t="n"/>
      <c r="E38" s="37" t="n"/>
      <c r="F38" s="38" t="n"/>
      <c r="G38" s="37" t="n"/>
      <c r="H38" s="38" t="n"/>
      <c r="I38" s="16" t="n"/>
      <c r="J38" s="18">
        <f>IF(COUNTA(A38:I38)=0,"",IF(OR(A38="",B38="",D38="",E38="",F38=""),"Incompleto",IF(AND(G38="",H38=""),"Ocupando",IF(AND(G38&lt;&gt;"",H38&lt;&gt;""),"Liberado","Incompleto"))))</f>
        <v/>
      </c>
      <c r="K38" s="35">
        <f>IF(OR(E38="",F38=""),"",IF(AND(G38&lt;&gt;"",H38&lt;&gt;""),MAX(0,24*((G38+H38)-(E38+F38))),IF(AND(G38="",H38=""),MAX(0,24*(NOW()-(E38+F38))),"")))</f>
        <v/>
      </c>
      <c r="L38" s="16" t="n"/>
      <c r="N38">
        <f>IFERROR(Cajones!A38,"")</f>
        <v/>
      </c>
      <c r="O38">
        <f>IFERROR(Catálogos!F38,"")</f>
        <v/>
      </c>
    </row>
    <row r="39" ht="31" customHeight="1">
      <c r="A39" s="25" t="n"/>
      <c r="B39" s="16" t="n"/>
      <c r="C39" s="16" t="n"/>
      <c r="D39" s="15" t="n"/>
      <c r="E39" s="37" t="n"/>
      <c r="F39" s="38" t="n"/>
      <c r="G39" s="37" t="n"/>
      <c r="H39" s="38" t="n"/>
      <c r="I39" s="16" t="n"/>
      <c r="J39" s="22">
        <f>IF(COUNTA(A39:I39)=0,"",IF(OR(A39="",B39="",D39="",E39="",F39=""),"Incompleto",IF(AND(G39="",H39=""),"Ocupando",IF(AND(G39&lt;&gt;"",H39&lt;&gt;""),"Liberado","Incompleto"))))</f>
        <v/>
      </c>
      <c r="K39" s="36">
        <f>IF(OR(E39="",F39=""),"",IF(AND(G39&lt;&gt;"",H39&lt;&gt;""),MAX(0,24*((G39+H39)-(E39+F39))),IF(AND(G39="",H39=""),MAX(0,24*(NOW()-(E39+F39))),"")))</f>
        <v/>
      </c>
      <c r="L39" s="16" t="n"/>
      <c r="N39">
        <f>IFERROR(Cajones!A39,"")</f>
        <v/>
      </c>
      <c r="O39">
        <f>IFERROR(Catálogos!F39,"")</f>
        <v/>
      </c>
    </row>
    <row r="40" ht="31" customHeight="1">
      <c r="A40" s="25" t="n"/>
      <c r="B40" s="16" t="n"/>
      <c r="C40" s="16" t="n"/>
      <c r="D40" s="15" t="n"/>
      <c r="E40" s="37" t="n"/>
      <c r="F40" s="38" t="n"/>
      <c r="G40" s="37" t="n"/>
      <c r="H40" s="38" t="n"/>
      <c r="I40" s="16" t="n"/>
      <c r="J40" s="18">
        <f>IF(COUNTA(A40:I40)=0,"",IF(OR(A40="",B40="",D40="",E40="",F40=""),"Incompleto",IF(AND(G40="",H40=""),"Ocupando",IF(AND(G40&lt;&gt;"",H40&lt;&gt;""),"Liberado","Incompleto"))))</f>
        <v/>
      </c>
      <c r="K40" s="35">
        <f>IF(OR(E40="",F40=""),"",IF(AND(G40&lt;&gt;"",H40&lt;&gt;""),MAX(0,24*((G40+H40)-(E40+F40))),IF(AND(G40="",H40=""),MAX(0,24*(NOW()-(E40+F40))),"")))</f>
        <v/>
      </c>
      <c r="L40" s="16" t="n"/>
      <c r="N40">
        <f>IFERROR(Cajones!A40,"")</f>
        <v/>
      </c>
      <c r="O40">
        <f>IFERROR(Catálogos!F40,"")</f>
        <v/>
      </c>
    </row>
    <row r="41" ht="31" customHeight="1">
      <c r="A41" s="25" t="n"/>
      <c r="B41" s="16" t="n"/>
      <c r="C41" s="16" t="n"/>
      <c r="D41" s="15" t="n"/>
      <c r="E41" s="37" t="n"/>
      <c r="F41" s="38" t="n"/>
      <c r="G41" s="37" t="n"/>
      <c r="H41" s="38" t="n"/>
      <c r="I41" s="16" t="n"/>
      <c r="J41" s="22">
        <f>IF(COUNTA(A41:I41)=0,"",IF(OR(A41="",B41="",D41="",E41="",F41=""),"Incompleto",IF(AND(G41="",H41=""),"Ocupando",IF(AND(G41&lt;&gt;"",H41&lt;&gt;""),"Liberado","Incompleto"))))</f>
        <v/>
      </c>
      <c r="K41" s="36">
        <f>IF(OR(E41="",F41=""),"",IF(AND(G41&lt;&gt;"",H41&lt;&gt;""),MAX(0,24*((G41+H41)-(E41+F41))),IF(AND(G41="",H41=""),MAX(0,24*(NOW()-(E41+F41))),"")))</f>
        <v/>
      </c>
      <c r="L41" s="16" t="n"/>
      <c r="N41">
        <f>IFERROR(Cajones!A41,"")</f>
        <v/>
      </c>
      <c r="O41">
        <f>IFERROR(Catálogos!F41,"")</f>
        <v/>
      </c>
    </row>
    <row r="42" ht="31" customHeight="1">
      <c r="A42" s="25" t="n"/>
      <c r="B42" s="16" t="n"/>
      <c r="C42" s="16" t="n"/>
      <c r="D42" s="15" t="n"/>
      <c r="E42" s="37" t="n"/>
      <c r="F42" s="38" t="n"/>
      <c r="G42" s="37" t="n"/>
      <c r="H42" s="38" t="n"/>
      <c r="I42" s="16" t="n"/>
      <c r="J42" s="18">
        <f>IF(COUNTA(A42:I42)=0,"",IF(OR(A42="",B42="",D42="",E42="",F42=""),"Incompleto",IF(AND(G42="",H42=""),"Ocupando",IF(AND(G42&lt;&gt;"",H42&lt;&gt;""),"Liberado","Incompleto"))))</f>
        <v/>
      </c>
      <c r="K42" s="35">
        <f>IF(OR(E42="",F42=""),"",IF(AND(G42&lt;&gt;"",H42&lt;&gt;""),MAX(0,24*((G42+H42)-(E42+F42))),IF(AND(G42="",H42=""),MAX(0,24*(NOW()-(E42+F42))),"")))</f>
        <v/>
      </c>
      <c r="L42" s="16" t="n"/>
      <c r="N42">
        <f>IFERROR(Cajones!A42,"")</f>
        <v/>
      </c>
      <c r="O42">
        <f>IFERROR(Catálogos!F42,"")</f>
        <v/>
      </c>
    </row>
    <row r="43" ht="31" customHeight="1">
      <c r="A43" s="25" t="n"/>
      <c r="B43" s="16" t="n"/>
      <c r="C43" s="16" t="n"/>
      <c r="D43" s="15" t="n"/>
      <c r="E43" s="37" t="n"/>
      <c r="F43" s="38" t="n"/>
      <c r="G43" s="37" t="n"/>
      <c r="H43" s="38" t="n"/>
      <c r="I43" s="16" t="n"/>
      <c r="J43" s="22">
        <f>IF(COUNTA(A43:I43)=0,"",IF(OR(A43="",B43="",D43="",E43="",F43=""),"Incompleto",IF(AND(G43="",H43=""),"Ocupando",IF(AND(G43&lt;&gt;"",H43&lt;&gt;""),"Liberado","Incompleto"))))</f>
        <v/>
      </c>
      <c r="K43" s="36">
        <f>IF(OR(E43="",F43=""),"",IF(AND(G43&lt;&gt;"",H43&lt;&gt;""),MAX(0,24*((G43+H43)-(E43+F43))),IF(AND(G43="",H43=""),MAX(0,24*(NOW()-(E43+F43))),"")))</f>
        <v/>
      </c>
      <c r="L43" s="16" t="n"/>
      <c r="N43">
        <f>IFERROR(Cajones!A43,"")</f>
        <v/>
      </c>
      <c r="O43">
        <f>IFERROR(Catálogos!F43,"")</f>
        <v/>
      </c>
    </row>
    <row r="44" ht="31" customHeight="1">
      <c r="A44" s="25" t="n"/>
      <c r="B44" s="16" t="n"/>
      <c r="C44" s="16" t="n"/>
      <c r="D44" s="15" t="n"/>
      <c r="E44" s="37" t="n"/>
      <c r="F44" s="38" t="n"/>
      <c r="G44" s="37" t="n"/>
      <c r="H44" s="38" t="n"/>
      <c r="I44" s="16" t="n"/>
      <c r="J44" s="18">
        <f>IF(COUNTA(A44:I44)=0,"",IF(OR(A44="",B44="",D44="",E44="",F44=""),"Incompleto",IF(AND(G44="",H44=""),"Ocupando",IF(AND(G44&lt;&gt;"",H44&lt;&gt;""),"Liberado","Incompleto"))))</f>
        <v/>
      </c>
      <c r="K44" s="35">
        <f>IF(OR(E44="",F44=""),"",IF(AND(G44&lt;&gt;"",H44&lt;&gt;""),MAX(0,24*((G44+H44)-(E44+F44))),IF(AND(G44="",H44=""),MAX(0,24*(NOW()-(E44+F44))),"")))</f>
        <v/>
      </c>
      <c r="L44" s="16" t="n"/>
      <c r="N44">
        <f>IFERROR(Cajones!A44,"")</f>
        <v/>
      </c>
      <c r="O44">
        <f>IFERROR(Catálogos!F44,"")</f>
        <v/>
      </c>
    </row>
    <row r="45" ht="31" customHeight="1">
      <c r="A45" s="25" t="n"/>
      <c r="B45" s="16" t="n"/>
      <c r="C45" s="16" t="n"/>
      <c r="D45" s="15" t="n"/>
      <c r="E45" s="37" t="n"/>
      <c r="F45" s="38" t="n"/>
      <c r="G45" s="37" t="n"/>
      <c r="H45" s="38" t="n"/>
      <c r="I45" s="16" t="n"/>
      <c r="J45" s="22">
        <f>IF(COUNTA(A45:I45)=0,"",IF(OR(A45="",B45="",D45="",E45="",F45=""),"Incompleto",IF(AND(G45="",H45=""),"Ocupando",IF(AND(G45&lt;&gt;"",H45&lt;&gt;""),"Liberado","Incompleto"))))</f>
        <v/>
      </c>
      <c r="K45" s="36">
        <f>IF(OR(E45="",F45=""),"",IF(AND(G45&lt;&gt;"",H45&lt;&gt;""),MAX(0,24*((G45+H45)-(E45+F45))),IF(AND(G45="",H45=""),MAX(0,24*(NOW()-(E45+F45))),"")))</f>
        <v/>
      </c>
      <c r="L45" s="16" t="n"/>
      <c r="N45">
        <f>IFERROR(Cajones!A45,"")</f>
        <v/>
      </c>
      <c r="O45">
        <f>IFERROR(Catálogos!F45,"")</f>
        <v/>
      </c>
    </row>
    <row r="46" ht="31" customHeight="1">
      <c r="A46" s="25" t="n"/>
      <c r="B46" s="16" t="n"/>
      <c r="C46" s="16" t="n"/>
      <c r="D46" s="15" t="n"/>
      <c r="E46" s="37" t="n"/>
      <c r="F46" s="38" t="n"/>
      <c r="G46" s="37" t="n"/>
      <c r="H46" s="38" t="n"/>
      <c r="I46" s="16" t="n"/>
      <c r="J46" s="18">
        <f>IF(COUNTA(A46:I46)=0,"",IF(OR(A46="",B46="",D46="",E46="",F46=""),"Incompleto",IF(AND(G46="",H46=""),"Ocupando",IF(AND(G46&lt;&gt;"",H46&lt;&gt;""),"Liberado","Incompleto"))))</f>
        <v/>
      </c>
      <c r="K46" s="35">
        <f>IF(OR(E46="",F46=""),"",IF(AND(G46&lt;&gt;"",H46&lt;&gt;""),MAX(0,24*((G46+H46)-(E46+F46))),IF(AND(G46="",H46=""),MAX(0,24*(NOW()-(E46+F46))),"")))</f>
        <v/>
      </c>
      <c r="L46" s="16" t="n"/>
      <c r="N46">
        <f>IFERROR(Cajones!A46,"")</f>
        <v/>
      </c>
      <c r="O46">
        <f>IFERROR(Catálogos!F46,"")</f>
        <v/>
      </c>
    </row>
    <row r="47" ht="31" customHeight="1">
      <c r="A47" s="25" t="n"/>
      <c r="B47" s="16" t="n"/>
      <c r="C47" s="16" t="n"/>
      <c r="D47" s="15" t="n"/>
      <c r="E47" s="37" t="n"/>
      <c r="F47" s="38" t="n"/>
      <c r="G47" s="37" t="n"/>
      <c r="H47" s="38" t="n"/>
      <c r="I47" s="16" t="n"/>
      <c r="J47" s="22">
        <f>IF(COUNTA(A47:I47)=0,"",IF(OR(A47="",B47="",D47="",E47="",F47=""),"Incompleto",IF(AND(G47="",H47=""),"Ocupando",IF(AND(G47&lt;&gt;"",H47&lt;&gt;""),"Liberado","Incompleto"))))</f>
        <v/>
      </c>
      <c r="K47" s="36">
        <f>IF(OR(E47="",F47=""),"",IF(AND(G47&lt;&gt;"",H47&lt;&gt;""),MAX(0,24*((G47+H47)-(E47+F47))),IF(AND(G47="",H47=""),MAX(0,24*(NOW()-(E47+F47))),"")))</f>
        <v/>
      </c>
      <c r="L47" s="16" t="n"/>
      <c r="N47">
        <f>IFERROR(Cajones!A47,"")</f>
        <v/>
      </c>
      <c r="O47">
        <f>IFERROR(Catálogos!F47,"")</f>
        <v/>
      </c>
    </row>
    <row r="48" ht="31" customHeight="1">
      <c r="A48" s="25" t="n"/>
      <c r="B48" s="16" t="n"/>
      <c r="C48" s="16" t="n"/>
      <c r="D48" s="15" t="n"/>
      <c r="E48" s="37" t="n"/>
      <c r="F48" s="38" t="n"/>
      <c r="G48" s="37" t="n"/>
      <c r="H48" s="38" t="n"/>
      <c r="I48" s="16" t="n"/>
      <c r="J48" s="18">
        <f>IF(COUNTA(A48:I48)=0,"",IF(OR(A48="",B48="",D48="",E48="",F48=""),"Incompleto",IF(AND(G48="",H48=""),"Ocupando",IF(AND(G48&lt;&gt;"",H48&lt;&gt;""),"Liberado","Incompleto"))))</f>
        <v/>
      </c>
      <c r="K48" s="35">
        <f>IF(OR(E48="",F48=""),"",IF(AND(G48&lt;&gt;"",H48&lt;&gt;""),MAX(0,24*((G48+H48)-(E48+F48))),IF(AND(G48="",H48=""),MAX(0,24*(NOW()-(E48+F48))),"")))</f>
        <v/>
      </c>
      <c r="L48" s="16" t="n"/>
      <c r="N48">
        <f>IFERROR(Cajones!A48,"")</f>
        <v/>
      </c>
      <c r="O48">
        <f>IFERROR(Catálogos!F48,"")</f>
        <v/>
      </c>
    </row>
    <row r="49" ht="31" customHeight="1">
      <c r="A49" s="25" t="n"/>
      <c r="B49" s="16" t="n"/>
      <c r="C49" s="16" t="n"/>
      <c r="D49" s="15" t="n"/>
      <c r="E49" s="37" t="n"/>
      <c r="F49" s="38" t="n"/>
      <c r="G49" s="37" t="n"/>
      <c r="H49" s="38" t="n"/>
      <c r="I49" s="16" t="n"/>
      <c r="J49" s="22">
        <f>IF(COUNTA(A49:I49)=0,"",IF(OR(A49="",B49="",D49="",E49="",F49=""),"Incompleto",IF(AND(G49="",H49=""),"Ocupando",IF(AND(G49&lt;&gt;"",H49&lt;&gt;""),"Liberado","Incompleto"))))</f>
        <v/>
      </c>
      <c r="K49" s="36">
        <f>IF(OR(E49="",F49=""),"",IF(AND(G49&lt;&gt;"",H49&lt;&gt;""),MAX(0,24*((G49+H49)-(E49+F49))),IF(AND(G49="",H49=""),MAX(0,24*(NOW()-(E49+F49))),"")))</f>
        <v/>
      </c>
      <c r="L49" s="16" t="n"/>
      <c r="N49">
        <f>IFERROR(Cajones!A49,"")</f>
        <v/>
      </c>
      <c r="O49">
        <f>IFERROR(Catálogos!F49,"")</f>
        <v/>
      </c>
    </row>
    <row r="50" ht="31" customHeight="1">
      <c r="A50" s="25" t="n"/>
      <c r="B50" s="16" t="n"/>
      <c r="C50" s="16" t="n"/>
      <c r="D50" s="15" t="n"/>
      <c r="E50" s="37" t="n"/>
      <c r="F50" s="38" t="n"/>
      <c r="G50" s="37" t="n"/>
      <c r="H50" s="38" t="n"/>
      <c r="I50" s="16" t="n"/>
      <c r="J50" s="18">
        <f>IF(COUNTA(A50:I50)=0,"",IF(OR(A50="",B50="",D50="",E50="",F50=""),"Incompleto",IF(AND(G50="",H50=""),"Ocupando",IF(AND(G50&lt;&gt;"",H50&lt;&gt;""),"Liberado","Incompleto"))))</f>
        <v/>
      </c>
      <c r="K50" s="35">
        <f>IF(OR(E50="",F50=""),"",IF(AND(G50&lt;&gt;"",H50&lt;&gt;""),MAX(0,24*((G50+H50)-(E50+F50))),IF(AND(G50="",H50=""),MAX(0,24*(NOW()-(E50+F50))),"")))</f>
        <v/>
      </c>
      <c r="L50" s="16" t="n"/>
      <c r="N50">
        <f>IFERROR(Cajones!A50,"")</f>
        <v/>
      </c>
      <c r="O50">
        <f>IFERROR(Catálogos!F50,"")</f>
        <v/>
      </c>
    </row>
    <row r="51" ht="31" customHeight="1">
      <c r="A51" s="25" t="n"/>
      <c r="B51" s="16" t="n"/>
      <c r="C51" s="16" t="n"/>
      <c r="D51" s="15" t="n"/>
      <c r="E51" s="37" t="n"/>
      <c r="F51" s="38" t="n"/>
      <c r="G51" s="37" t="n"/>
      <c r="H51" s="38" t="n"/>
      <c r="I51" s="16" t="n"/>
      <c r="J51" s="22">
        <f>IF(COUNTA(A51:I51)=0,"",IF(OR(A51="",B51="",D51="",E51="",F51=""),"Incompleto",IF(AND(G51="",H51=""),"Ocupando",IF(AND(G51&lt;&gt;"",H51&lt;&gt;""),"Liberado","Incompleto"))))</f>
        <v/>
      </c>
      <c r="K51" s="36">
        <f>IF(OR(E51="",F51=""),"",IF(AND(G51&lt;&gt;"",H51&lt;&gt;""),MAX(0,24*((G51+H51)-(E51+F51))),IF(AND(G51="",H51=""),MAX(0,24*(NOW()-(E51+F51))),"")))</f>
        <v/>
      </c>
      <c r="L51" s="16" t="n"/>
      <c r="N51">
        <f>IFERROR(Cajones!A51,"")</f>
        <v/>
      </c>
      <c r="O51">
        <f>IFERROR(Catálogos!F51,"")</f>
        <v/>
      </c>
    </row>
    <row r="52" ht="31" customHeight="1">
      <c r="A52" s="25" t="n"/>
      <c r="B52" s="16" t="n"/>
      <c r="C52" s="16" t="n"/>
      <c r="D52" s="15" t="n"/>
      <c r="E52" s="37" t="n"/>
      <c r="F52" s="38" t="n"/>
      <c r="G52" s="37" t="n"/>
      <c r="H52" s="38" t="n"/>
      <c r="I52" s="16" t="n"/>
      <c r="J52" s="18">
        <f>IF(COUNTA(A52:I52)=0,"",IF(OR(A52="",B52="",D52="",E52="",F52=""),"Incompleto",IF(AND(G52="",H52=""),"Ocupando",IF(AND(G52&lt;&gt;"",H52&lt;&gt;""),"Liberado","Incompleto"))))</f>
        <v/>
      </c>
      <c r="K52" s="35">
        <f>IF(OR(E52="",F52=""),"",IF(AND(G52&lt;&gt;"",H52&lt;&gt;""),MAX(0,24*((G52+H52)-(E52+F52))),IF(AND(G52="",H52=""),MAX(0,24*(NOW()-(E52+F52))),"")))</f>
        <v/>
      </c>
      <c r="L52" s="16" t="n"/>
      <c r="N52">
        <f>IFERROR(Cajones!A52,"")</f>
        <v/>
      </c>
      <c r="O52">
        <f>IFERROR(Catálogos!F52,"")</f>
        <v/>
      </c>
    </row>
    <row r="53" ht="31" customHeight="1">
      <c r="A53" s="25" t="n"/>
      <c r="B53" s="16" t="n"/>
      <c r="C53" s="16" t="n"/>
      <c r="D53" s="15" t="n"/>
      <c r="E53" s="37" t="n"/>
      <c r="F53" s="38" t="n"/>
      <c r="G53" s="37" t="n"/>
      <c r="H53" s="38" t="n"/>
      <c r="I53" s="16" t="n"/>
      <c r="J53" s="22">
        <f>IF(COUNTA(A53:I53)=0,"",IF(OR(A53="",B53="",D53="",E53="",F53=""),"Incompleto",IF(AND(G53="",H53=""),"Ocupando",IF(AND(G53&lt;&gt;"",H53&lt;&gt;""),"Liberado","Incompleto"))))</f>
        <v/>
      </c>
      <c r="K53" s="36">
        <f>IF(OR(E53="",F53=""),"",IF(AND(G53&lt;&gt;"",H53&lt;&gt;""),MAX(0,24*((G53+H53)-(E53+F53))),IF(AND(G53="",H53=""),MAX(0,24*(NOW()-(E53+F53))),"")))</f>
        <v/>
      </c>
      <c r="L53" s="16" t="n"/>
      <c r="N53">
        <f>IFERROR(Cajones!A53,"")</f>
        <v/>
      </c>
      <c r="O53">
        <f>IFERROR(Catálogos!F53,"")</f>
        <v/>
      </c>
    </row>
    <row r="54" ht="31" customHeight="1">
      <c r="A54" s="25" t="n"/>
      <c r="B54" s="16" t="n"/>
      <c r="C54" s="16" t="n"/>
      <c r="D54" s="15" t="n"/>
      <c r="E54" s="37" t="n"/>
      <c r="F54" s="38" t="n"/>
      <c r="G54" s="37" t="n"/>
      <c r="H54" s="38" t="n"/>
      <c r="I54" s="16" t="n"/>
      <c r="J54" s="18">
        <f>IF(COUNTA(A54:I54)=0,"",IF(OR(A54="",B54="",D54="",E54="",F54=""),"Incompleto",IF(AND(G54="",H54=""),"Ocupando",IF(AND(G54&lt;&gt;"",H54&lt;&gt;""),"Liberado","Incompleto"))))</f>
        <v/>
      </c>
      <c r="K54" s="35">
        <f>IF(OR(E54="",F54=""),"",IF(AND(G54&lt;&gt;"",H54&lt;&gt;""),MAX(0,24*((G54+H54)-(E54+F54))),IF(AND(G54="",H54=""),MAX(0,24*(NOW()-(E54+F54))),"")))</f>
        <v/>
      </c>
      <c r="L54" s="16" t="n"/>
      <c r="N54">
        <f>IFERROR(Cajones!A54,"")</f>
        <v/>
      </c>
      <c r="O54">
        <f>IFERROR(Catálogos!F54,"")</f>
        <v/>
      </c>
    </row>
    <row r="55" ht="31" customHeight="1">
      <c r="A55" s="25" t="n"/>
      <c r="B55" s="16" t="n"/>
      <c r="C55" s="16" t="n"/>
      <c r="D55" s="15" t="n"/>
      <c r="E55" s="37" t="n"/>
      <c r="F55" s="38" t="n"/>
      <c r="G55" s="37" t="n"/>
      <c r="H55" s="38" t="n"/>
      <c r="I55" s="16" t="n"/>
      <c r="J55" s="22">
        <f>IF(COUNTA(A55:I55)=0,"",IF(OR(A55="",B55="",D55="",E55="",F55=""),"Incompleto",IF(AND(G55="",H55=""),"Ocupando",IF(AND(G55&lt;&gt;"",H55&lt;&gt;""),"Liberado","Incompleto"))))</f>
        <v/>
      </c>
      <c r="K55" s="36">
        <f>IF(OR(E55="",F55=""),"",IF(AND(G55&lt;&gt;"",H55&lt;&gt;""),MAX(0,24*((G55+H55)-(E55+F55))),IF(AND(G55="",H55=""),MAX(0,24*(NOW()-(E55+F55))),"")))</f>
        <v/>
      </c>
      <c r="L55" s="16" t="n"/>
      <c r="N55">
        <f>IFERROR(Cajones!A55,"")</f>
        <v/>
      </c>
      <c r="O55">
        <f>IFERROR(Catálogos!F55,"")</f>
        <v/>
      </c>
    </row>
    <row r="56" ht="31" customHeight="1">
      <c r="A56" s="25" t="n"/>
      <c r="B56" s="16" t="n"/>
      <c r="C56" s="16" t="n"/>
      <c r="D56" s="15" t="n"/>
      <c r="E56" s="37" t="n"/>
      <c r="F56" s="38" t="n"/>
      <c r="G56" s="37" t="n"/>
      <c r="H56" s="38" t="n"/>
      <c r="I56" s="16" t="n"/>
      <c r="J56" s="18">
        <f>IF(COUNTA(A56:I56)=0,"",IF(OR(A56="",B56="",D56="",E56="",F56=""),"Incompleto",IF(AND(G56="",H56=""),"Ocupando",IF(AND(G56&lt;&gt;"",H56&lt;&gt;""),"Liberado","Incompleto"))))</f>
        <v/>
      </c>
      <c r="K56" s="35">
        <f>IF(OR(E56="",F56=""),"",IF(AND(G56&lt;&gt;"",H56&lt;&gt;""),MAX(0,24*((G56+H56)-(E56+F56))),IF(AND(G56="",H56=""),MAX(0,24*(NOW()-(E56+F56))),"")))</f>
        <v/>
      </c>
      <c r="L56" s="16" t="n"/>
      <c r="N56">
        <f>IFERROR(Cajones!A56,"")</f>
        <v/>
      </c>
      <c r="O56">
        <f>IFERROR(Catálogos!F56,"")</f>
        <v/>
      </c>
    </row>
    <row r="57" ht="31" customHeight="1">
      <c r="A57" s="25" t="n"/>
      <c r="B57" s="16" t="n"/>
      <c r="C57" s="16" t="n"/>
      <c r="D57" s="15" t="n"/>
      <c r="E57" s="37" t="n"/>
      <c r="F57" s="38" t="n"/>
      <c r="G57" s="37" t="n"/>
      <c r="H57" s="38" t="n"/>
      <c r="I57" s="16" t="n"/>
      <c r="J57" s="22">
        <f>IF(COUNTA(A57:I57)=0,"",IF(OR(A57="",B57="",D57="",E57="",F57=""),"Incompleto",IF(AND(G57="",H57=""),"Ocupando",IF(AND(G57&lt;&gt;"",H57&lt;&gt;""),"Liberado","Incompleto"))))</f>
        <v/>
      </c>
      <c r="K57" s="36">
        <f>IF(OR(E57="",F57=""),"",IF(AND(G57&lt;&gt;"",H57&lt;&gt;""),MAX(0,24*((G57+H57)-(E57+F57))),IF(AND(G57="",H57=""),MAX(0,24*(NOW()-(E57+F57))),"")))</f>
        <v/>
      </c>
      <c r="L57" s="16" t="n"/>
      <c r="N57">
        <f>IFERROR(Cajones!A57,"")</f>
        <v/>
      </c>
      <c r="O57">
        <f>IFERROR(Catálogos!F57,"")</f>
        <v/>
      </c>
    </row>
    <row r="58" ht="31" customHeight="1">
      <c r="A58" s="25" t="n"/>
      <c r="B58" s="16" t="n"/>
      <c r="C58" s="16" t="n"/>
      <c r="D58" s="15" t="n"/>
      <c r="E58" s="37" t="n"/>
      <c r="F58" s="38" t="n"/>
      <c r="G58" s="37" t="n"/>
      <c r="H58" s="38" t="n"/>
      <c r="I58" s="16" t="n"/>
      <c r="J58" s="18">
        <f>IF(COUNTA(A58:I58)=0,"",IF(OR(A58="",B58="",D58="",E58="",F58=""),"Incompleto",IF(AND(G58="",H58=""),"Ocupando",IF(AND(G58&lt;&gt;"",H58&lt;&gt;""),"Liberado","Incompleto"))))</f>
        <v/>
      </c>
      <c r="K58" s="35">
        <f>IF(OR(E58="",F58=""),"",IF(AND(G58&lt;&gt;"",H58&lt;&gt;""),MAX(0,24*((G58+H58)-(E58+F58))),IF(AND(G58="",H58=""),MAX(0,24*(NOW()-(E58+F58))),"")))</f>
        <v/>
      </c>
      <c r="L58" s="16" t="n"/>
      <c r="N58">
        <f>IFERROR(Cajones!A58,"")</f>
        <v/>
      </c>
      <c r="O58">
        <f>IFERROR(Catálogos!F58,"")</f>
        <v/>
      </c>
    </row>
    <row r="59" ht="31" customHeight="1">
      <c r="A59" s="25" t="n"/>
      <c r="B59" s="16" t="n"/>
      <c r="C59" s="16" t="n"/>
      <c r="D59" s="15" t="n"/>
      <c r="E59" s="37" t="n"/>
      <c r="F59" s="38" t="n"/>
      <c r="G59" s="37" t="n"/>
      <c r="H59" s="38" t="n"/>
      <c r="I59" s="16" t="n"/>
      <c r="J59" s="22">
        <f>IF(COUNTA(A59:I59)=0,"",IF(OR(A59="",B59="",D59="",E59="",F59=""),"Incompleto",IF(AND(G59="",H59=""),"Ocupando",IF(AND(G59&lt;&gt;"",H59&lt;&gt;""),"Liberado","Incompleto"))))</f>
        <v/>
      </c>
      <c r="K59" s="36">
        <f>IF(OR(E59="",F59=""),"",IF(AND(G59&lt;&gt;"",H59&lt;&gt;""),MAX(0,24*((G59+H59)-(E59+F59))),IF(AND(G59="",H59=""),MAX(0,24*(NOW()-(E59+F59))),"")))</f>
        <v/>
      </c>
      <c r="L59" s="16" t="n"/>
      <c r="N59">
        <f>IFERROR(Cajones!A59,"")</f>
        <v/>
      </c>
      <c r="O59">
        <f>IFERROR(Catálogos!F59,"")</f>
        <v/>
      </c>
    </row>
    <row r="60" ht="31" customHeight="1">
      <c r="A60" s="25" t="n"/>
      <c r="B60" s="16" t="n"/>
      <c r="C60" s="16" t="n"/>
      <c r="D60" s="15" t="n"/>
      <c r="E60" s="37" t="n"/>
      <c r="F60" s="38" t="n"/>
      <c r="G60" s="37" t="n"/>
      <c r="H60" s="38" t="n"/>
      <c r="I60" s="16" t="n"/>
      <c r="J60" s="18">
        <f>IF(COUNTA(A60:I60)=0,"",IF(OR(A60="",B60="",D60="",E60="",F60=""),"Incompleto",IF(AND(G60="",H60=""),"Ocupando",IF(AND(G60&lt;&gt;"",H60&lt;&gt;""),"Liberado","Incompleto"))))</f>
        <v/>
      </c>
      <c r="K60" s="35">
        <f>IF(OR(E60="",F60=""),"",IF(AND(G60&lt;&gt;"",H60&lt;&gt;""),MAX(0,24*((G60+H60)-(E60+F60))),IF(AND(G60="",H60=""),MAX(0,24*(NOW()-(E60+F60))),"")))</f>
        <v/>
      </c>
      <c r="L60" s="16" t="n"/>
      <c r="N60">
        <f>IFERROR(Cajones!A60,"")</f>
        <v/>
      </c>
      <c r="O60">
        <f>IFERROR(Catálogos!F60,"")</f>
        <v/>
      </c>
    </row>
    <row r="61" ht="31" customHeight="1">
      <c r="A61" s="25" t="n"/>
      <c r="B61" s="16" t="n"/>
      <c r="C61" s="16" t="n"/>
      <c r="D61" s="15" t="n"/>
      <c r="E61" s="37" t="n"/>
      <c r="F61" s="38" t="n"/>
      <c r="G61" s="37" t="n"/>
      <c r="H61" s="38" t="n"/>
      <c r="I61" s="16" t="n"/>
      <c r="J61" s="22">
        <f>IF(COUNTA(A61:I61)=0,"",IF(OR(A61="",B61="",D61="",E61="",F61=""),"Incompleto",IF(AND(G61="",H61=""),"Ocupando",IF(AND(G61&lt;&gt;"",H61&lt;&gt;""),"Liberado","Incompleto"))))</f>
        <v/>
      </c>
      <c r="K61" s="36">
        <f>IF(OR(E61="",F61=""),"",IF(AND(G61&lt;&gt;"",H61&lt;&gt;""),MAX(0,24*((G61+H61)-(E61+F61))),IF(AND(G61="",H61=""),MAX(0,24*(NOW()-(E61+F61))),"")))</f>
        <v/>
      </c>
      <c r="L61" s="16" t="n"/>
      <c r="N61">
        <f>IFERROR(Cajones!A61,"")</f>
        <v/>
      </c>
      <c r="O61">
        <f>IFERROR(Catálogos!F61,"")</f>
        <v/>
      </c>
    </row>
    <row r="62" ht="31" customHeight="1">
      <c r="A62" s="25" t="n"/>
      <c r="B62" s="16" t="n"/>
      <c r="C62" s="16" t="n"/>
      <c r="D62" s="15" t="n"/>
      <c r="E62" s="37" t="n"/>
      <c r="F62" s="38" t="n"/>
      <c r="G62" s="37" t="n"/>
      <c r="H62" s="38" t="n"/>
      <c r="I62" s="16" t="n"/>
      <c r="J62" s="18">
        <f>IF(COUNTA(A62:I62)=0,"",IF(OR(A62="",B62="",D62="",E62="",F62=""),"Incompleto",IF(AND(G62="",H62=""),"Ocupando",IF(AND(G62&lt;&gt;"",H62&lt;&gt;""),"Liberado","Incompleto"))))</f>
        <v/>
      </c>
      <c r="K62" s="35">
        <f>IF(OR(E62="",F62=""),"",IF(AND(G62&lt;&gt;"",H62&lt;&gt;""),MAX(0,24*((G62+H62)-(E62+F62))),IF(AND(G62="",H62=""),MAX(0,24*(NOW()-(E62+F62))),"")))</f>
        <v/>
      </c>
      <c r="L62" s="16" t="n"/>
      <c r="N62">
        <f>IFERROR(Cajones!A62,"")</f>
        <v/>
      </c>
      <c r="O62">
        <f>IFERROR(Catálogos!F62,"")</f>
        <v/>
      </c>
    </row>
    <row r="63" ht="31" customHeight="1">
      <c r="A63" s="25" t="n"/>
      <c r="B63" s="16" t="n"/>
      <c r="C63" s="16" t="n"/>
      <c r="D63" s="15" t="n"/>
      <c r="E63" s="37" t="n"/>
      <c r="F63" s="38" t="n"/>
      <c r="G63" s="37" t="n"/>
      <c r="H63" s="38" t="n"/>
      <c r="I63" s="16" t="n"/>
      <c r="J63" s="22">
        <f>IF(COUNTA(A63:I63)=0,"",IF(OR(A63="",B63="",D63="",E63="",F63=""),"Incompleto",IF(AND(G63="",H63=""),"Ocupando",IF(AND(G63&lt;&gt;"",H63&lt;&gt;""),"Liberado","Incompleto"))))</f>
        <v/>
      </c>
      <c r="K63" s="36">
        <f>IF(OR(E63="",F63=""),"",IF(AND(G63&lt;&gt;"",H63&lt;&gt;""),MAX(0,24*((G63+H63)-(E63+F63))),IF(AND(G63="",H63=""),MAX(0,24*(NOW()-(E63+F63))),"")))</f>
        <v/>
      </c>
      <c r="L63" s="16" t="n"/>
      <c r="N63">
        <f>IFERROR(Cajones!A63,"")</f>
        <v/>
      </c>
      <c r="O63">
        <f>IFERROR(Catálogos!F63,"")</f>
        <v/>
      </c>
    </row>
    <row r="64" ht="31" customHeight="1">
      <c r="A64" s="25" t="n"/>
      <c r="B64" s="16" t="n"/>
      <c r="C64" s="16" t="n"/>
      <c r="D64" s="15" t="n"/>
      <c r="E64" s="37" t="n"/>
      <c r="F64" s="38" t="n"/>
      <c r="G64" s="37" t="n"/>
      <c r="H64" s="38" t="n"/>
      <c r="I64" s="16" t="n"/>
      <c r="J64" s="18">
        <f>IF(COUNTA(A64:I64)=0,"",IF(OR(A64="",B64="",D64="",E64="",F64=""),"Incompleto",IF(AND(G64="",H64=""),"Ocupando",IF(AND(G64&lt;&gt;"",H64&lt;&gt;""),"Liberado","Incompleto"))))</f>
        <v/>
      </c>
      <c r="K64" s="35">
        <f>IF(OR(E64="",F64=""),"",IF(AND(G64&lt;&gt;"",H64&lt;&gt;""),MAX(0,24*((G64+H64)-(E64+F64))),IF(AND(G64="",H64=""),MAX(0,24*(NOW()-(E64+F64))),"")))</f>
        <v/>
      </c>
      <c r="L64" s="16" t="n"/>
      <c r="N64">
        <f>IFERROR(Cajones!A64,"")</f>
        <v/>
      </c>
      <c r="O64">
        <f>IFERROR(Catálogos!F64,"")</f>
        <v/>
      </c>
    </row>
    <row r="65" ht="31" customHeight="1">
      <c r="A65" s="25" t="n"/>
      <c r="B65" s="16" t="n"/>
      <c r="C65" s="16" t="n"/>
      <c r="D65" s="15" t="n"/>
      <c r="E65" s="37" t="n"/>
      <c r="F65" s="38" t="n"/>
      <c r="G65" s="37" t="n"/>
      <c r="H65" s="38" t="n"/>
      <c r="I65" s="16" t="n"/>
      <c r="J65" s="22">
        <f>IF(COUNTA(A65:I65)=0,"",IF(OR(A65="",B65="",D65="",E65="",F65=""),"Incompleto",IF(AND(G65="",H65=""),"Ocupando",IF(AND(G65&lt;&gt;"",H65&lt;&gt;""),"Liberado","Incompleto"))))</f>
        <v/>
      </c>
      <c r="K65" s="36">
        <f>IF(OR(E65="",F65=""),"",IF(AND(G65&lt;&gt;"",H65&lt;&gt;""),MAX(0,24*((G65+H65)-(E65+F65))),IF(AND(G65="",H65=""),MAX(0,24*(NOW()-(E65+F65))),"")))</f>
        <v/>
      </c>
      <c r="L65" s="16" t="n"/>
      <c r="N65">
        <f>IFERROR(Cajones!A65,"")</f>
        <v/>
      </c>
      <c r="O65">
        <f>IFERROR(Catálogos!F65,"")</f>
        <v/>
      </c>
    </row>
    <row r="66" ht="31" customHeight="1">
      <c r="A66" s="25" t="n"/>
      <c r="B66" s="16" t="n"/>
      <c r="C66" s="16" t="n"/>
      <c r="D66" s="15" t="n"/>
      <c r="E66" s="37" t="n"/>
      <c r="F66" s="38" t="n"/>
      <c r="G66" s="37" t="n"/>
      <c r="H66" s="38" t="n"/>
      <c r="I66" s="16" t="n"/>
      <c r="J66" s="18">
        <f>IF(COUNTA(A66:I66)=0,"",IF(OR(A66="",B66="",D66="",E66="",F66=""),"Incompleto",IF(AND(G66="",H66=""),"Ocupando",IF(AND(G66&lt;&gt;"",H66&lt;&gt;""),"Liberado","Incompleto"))))</f>
        <v/>
      </c>
      <c r="K66" s="35">
        <f>IF(OR(E66="",F66=""),"",IF(AND(G66&lt;&gt;"",H66&lt;&gt;""),MAX(0,24*((G66+H66)-(E66+F66))),IF(AND(G66="",H66=""),MAX(0,24*(NOW()-(E66+F66))),"")))</f>
        <v/>
      </c>
      <c r="L66" s="16" t="n"/>
      <c r="N66">
        <f>IFERROR(Cajones!A66,"")</f>
        <v/>
      </c>
      <c r="O66">
        <f>IFERROR(Catálogos!F66,"")</f>
        <v/>
      </c>
    </row>
    <row r="67" ht="31" customHeight="1">
      <c r="A67" s="25" t="n"/>
      <c r="B67" s="16" t="n"/>
      <c r="C67" s="16" t="n"/>
      <c r="D67" s="15" t="n"/>
      <c r="E67" s="37" t="n"/>
      <c r="F67" s="38" t="n"/>
      <c r="G67" s="37" t="n"/>
      <c r="H67" s="38" t="n"/>
      <c r="I67" s="16" t="n"/>
      <c r="J67" s="22">
        <f>IF(COUNTA(A67:I67)=0,"",IF(OR(A67="",B67="",D67="",E67="",F67=""),"Incompleto",IF(AND(G67="",H67=""),"Ocupando",IF(AND(G67&lt;&gt;"",H67&lt;&gt;""),"Liberado","Incompleto"))))</f>
        <v/>
      </c>
      <c r="K67" s="36">
        <f>IF(OR(E67="",F67=""),"",IF(AND(G67&lt;&gt;"",H67&lt;&gt;""),MAX(0,24*((G67+H67)-(E67+F67))),IF(AND(G67="",H67=""),MAX(0,24*(NOW()-(E67+F67))),"")))</f>
        <v/>
      </c>
      <c r="L67" s="16" t="n"/>
      <c r="N67">
        <f>IFERROR(Cajones!A67,"")</f>
        <v/>
      </c>
      <c r="O67">
        <f>IFERROR(Catálogos!F67,"")</f>
        <v/>
      </c>
    </row>
    <row r="68" ht="31" customHeight="1">
      <c r="A68" s="25" t="n"/>
      <c r="B68" s="16" t="n"/>
      <c r="C68" s="16" t="n"/>
      <c r="D68" s="15" t="n"/>
      <c r="E68" s="37" t="n"/>
      <c r="F68" s="38" t="n"/>
      <c r="G68" s="37" t="n"/>
      <c r="H68" s="38" t="n"/>
      <c r="I68" s="16" t="n"/>
      <c r="J68" s="18">
        <f>IF(COUNTA(A68:I68)=0,"",IF(OR(A68="",B68="",D68="",E68="",F68=""),"Incompleto",IF(AND(G68="",H68=""),"Ocupando",IF(AND(G68&lt;&gt;"",H68&lt;&gt;""),"Liberado","Incompleto"))))</f>
        <v/>
      </c>
      <c r="K68" s="35">
        <f>IF(OR(E68="",F68=""),"",IF(AND(G68&lt;&gt;"",H68&lt;&gt;""),MAX(0,24*((G68+H68)-(E68+F68))),IF(AND(G68="",H68=""),MAX(0,24*(NOW()-(E68+F68))),"")))</f>
        <v/>
      </c>
      <c r="L68" s="16" t="n"/>
      <c r="N68">
        <f>IFERROR(Cajones!A68,"")</f>
        <v/>
      </c>
      <c r="O68">
        <f>IFERROR(Catálogos!F68,"")</f>
        <v/>
      </c>
    </row>
    <row r="69" ht="31" customHeight="1">
      <c r="A69" s="25" t="n"/>
      <c r="B69" s="16" t="n"/>
      <c r="C69" s="16" t="n"/>
      <c r="D69" s="15" t="n"/>
      <c r="E69" s="37" t="n"/>
      <c r="F69" s="38" t="n"/>
      <c r="G69" s="37" t="n"/>
      <c r="H69" s="38" t="n"/>
      <c r="I69" s="16" t="n"/>
      <c r="J69" s="22">
        <f>IF(COUNTA(A69:I69)=0,"",IF(OR(A69="",B69="",D69="",E69="",F69=""),"Incompleto",IF(AND(G69="",H69=""),"Ocupando",IF(AND(G69&lt;&gt;"",H69&lt;&gt;""),"Liberado","Incompleto"))))</f>
        <v/>
      </c>
      <c r="K69" s="36">
        <f>IF(OR(E69="",F69=""),"",IF(AND(G69&lt;&gt;"",H69&lt;&gt;""),MAX(0,24*((G69+H69)-(E69+F69))),IF(AND(G69="",H69=""),MAX(0,24*(NOW()-(E69+F69))),"")))</f>
        <v/>
      </c>
      <c r="L69" s="16" t="n"/>
      <c r="N69">
        <f>IFERROR(Cajones!A69,"")</f>
        <v/>
      </c>
      <c r="O69">
        <f>IFERROR(Catálogos!F69,"")</f>
        <v/>
      </c>
    </row>
    <row r="70" ht="31" customHeight="1">
      <c r="A70" s="25" t="n"/>
      <c r="B70" s="16" t="n"/>
      <c r="C70" s="16" t="n"/>
      <c r="D70" s="15" t="n"/>
      <c r="E70" s="37" t="n"/>
      <c r="F70" s="38" t="n"/>
      <c r="G70" s="37" t="n"/>
      <c r="H70" s="38" t="n"/>
      <c r="I70" s="16" t="n"/>
      <c r="J70" s="18">
        <f>IF(COUNTA(A70:I70)=0,"",IF(OR(A70="",B70="",D70="",E70="",F70=""),"Incompleto",IF(AND(G70="",H70=""),"Ocupando",IF(AND(G70&lt;&gt;"",H70&lt;&gt;""),"Liberado","Incompleto"))))</f>
        <v/>
      </c>
      <c r="K70" s="35">
        <f>IF(OR(E70="",F70=""),"",IF(AND(G70&lt;&gt;"",H70&lt;&gt;""),MAX(0,24*((G70+H70)-(E70+F70))),IF(AND(G70="",H70=""),MAX(0,24*(NOW()-(E70+F70))),"")))</f>
        <v/>
      </c>
      <c r="L70" s="16" t="n"/>
      <c r="N70">
        <f>IFERROR(Cajones!A70,"")</f>
        <v/>
      </c>
      <c r="O70">
        <f>IFERROR(Catálogos!F70,"")</f>
        <v/>
      </c>
    </row>
    <row r="71" ht="31" customHeight="1">
      <c r="A71" s="25" t="n"/>
      <c r="B71" s="16" t="n"/>
      <c r="C71" s="16" t="n"/>
      <c r="D71" s="15" t="n"/>
      <c r="E71" s="37" t="n"/>
      <c r="F71" s="38" t="n"/>
      <c r="G71" s="37" t="n"/>
      <c r="H71" s="38" t="n"/>
      <c r="I71" s="16" t="n"/>
      <c r="J71" s="22">
        <f>IF(COUNTA(A71:I71)=0,"",IF(OR(A71="",B71="",D71="",E71="",F71=""),"Incompleto",IF(AND(G71="",H71=""),"Ocupando",IF(AND(G71&lt;&gt;"",H71&lt;&gt;""),"Liberado","Incompleto"))))</f>
        <v/>
      </c>
      <c r="K71" s="36">
        <f>IF(OR(E71="",F71=""),"",IF(AND(G71&lt;&gt;"",H71&lt;&gt;""),MAX(0,24*((G71+H71)-(E71+F71))),IF(AND(G71="",H71=""),MAX(0,24*(NOW()-(E71+F71))),"")))</f>
        <v/>
      </c>
      <c r="L71" s="16" t="n"/>
      <c r="N71">
        <f>IFERROR(Cajones!A71,"")</f>
        <v/>
      </c>
      <c r="O71">
        <f>IFERROR(Catálogos!F71,"")</f>
        <v/>
      </c>
    </row>
    <row r="72" ht="31" customHeight="1">
      <c r="A72" s="25" t="n"/>
      <c r="B72" s="16" t="n"/>
      <c r="C72" s="16" t="n"/>
      <c r="D72" s="15" t="n"/>
      <c r="E72" s="37" t="n"/>
      <c r="F72" s="38" t="n"/>
      <c r="G72" s="37" t="n"/>
      <c r="H72" s="38" t="n"/>
      <c r="I72" s="16" t="n"/>
      <c r="J72" s="18">
        <f>IF(COUNTA(A72:I72)=0,"",IF(OR(A72="",B72="",D72="",E72="",F72=""),"Incompleto",IF(AND(G72="",H72=""),"Ocupando",IF(AND(G72&lt;&gt;"",H72&lt;&gt;""),"Liberado","Incompleto"))))</f>
        <v/>
      </c>
      <c r="K72" s="35">
        <f>IF(OR(E72="",F72=""),"",IF(AND(G72&lt;&gt;"",H72&lt;&gt;""),MAX(0,24*((G72+H72)-(E72+F72))),IF(AND(G72="",H72=""),MAX(0,24*(NOW()-(E72+F72))),"")))</f>
        <v/>
      </c>
      <c r="L72" s="16" t="n"/>
      <c r="N72">
        <f>IFERROR(Cajones!A72,"")</f>
        <v/>
      </c>
      <c r="O72">
        <f>IFERROR(Catálogos!F72,"")</f>
        <v/>
      </c>
    </row>
    <row r="73" ht="31" customHeight="1">
      <c r="A73" s="25" t="n"/>
      <c r="B73" s="16" t="n"/>
      <c r="C73" s="16" t="n"/>
      <c r="D73" s="15" t="n"/>
      <c r="E73" s="37" t="n"/>
      <c r="F73" s="38" t="n"/>
      <c r="G73" s="37" t="n"/>
      <c r="H73" s="38" t="n"/>
      <c r="I73" s="16" t="n"/>
      <c r="J73" s="22">
        <f>IF(COUNTA(A73:I73)=0,"",IF(OR(A73="",B73="",D73="",E73="",F73=""),"Incompleto",IF(AND(G73="",H73=""),"Ocupando",IF(AND(G73&lt;&gt;"",H73&lt;&gt;""),"Liberado","Incompleto"))))</f>
        <v/>
      </c>
      <c r="K73" s="36">
        <f>IF(OR(E73="",F73=""),"",IF(AND(G73&lt;&gt;"",H73&lt;&gt;""),MAX(0,24*((G73+H73)-(E73+F73))),IF(AND(G73="",H73=""),MAX(0,24*(NOW()-(E73+F73))),"")))</f>
        <v/>
      </c>
      <c r="L73" s="16" t="n"/>
      <c r="N73">
        <f>IFERROR(Cajones!A73,"")</f>
        <v/>
      </c>
      <c r="O73">
        <f>IFERROR(Catálogos!F73,"")</f>
        <v/>
      </c>
    </row>
    <row r="74" ht="31" customHeight="1">
      <c r="A74" s="25" t="n"/>
      <c r="B74" s="16" t="n"/>
      <c r="C74" s="16" t="n"/>
      <c r="D74" s="15" t="n"/>
      <c r="E74" s="37" t="n"/>
      <c r="F74" s="38" t="n"/>
      <c r="G74" s="37" t="n"/>
      <c r="H74" s="38" t="n"/>
      <c r="I74" s="16" t="n"/>
      <c r="J74" s="18">
        <f>IF(COUNTA(A74:I74)=0,"",IF(OR(A74="",B74="",D74="",E74="",F74=""),"Incompleto",IF(AND(G74="",H74=""),"Ocupando",IF(AND(G74&lt;&gt;"",H74&lt;&gt;""),"Liberado","Incompleto"))))</f>
        <v/>
      </c>
      <c r="K74" s="35">
        <f>IF(OR(E74="",F74=""),"",IF(AND(G74&lt;&gt;"",H74&lt;&gt;""),MAX(0,24*((G74+H74)-(E74+F74))),IF(AND(G74="",H74=""),MAX(0,24*(NOW()-(E74+F74))),"")))</f>
        <v/>
      </c>
      <c r="L74" s="16" t="n"/>
      <c r="N74">
        <f>IFERROR(Cajones!A74,"")</f>
        <v/>
      </c>
      <c r="O74">
        <f>IFERROR(Catálogos!F74,"")</f>
        <v/>
      </c>
    </row>
    <row r="75" ht="31" customHeight="1">
      <c r="A75" s="25" t="n"/>
      <c r="B75" s="16" t="n"/>
      <c r="C75" s="16" t="n"/>
      <c r="D75" s="15" t="n"/>
      <c r="E75" s="37" t="n"/>
      <c r="F75" s="38" t="n"/>
      <c r="G75" s="37" t="n"/>
      <c r="H75" s="38" t="n"/>
      <c r="I75" s="16" t="n"/>
      <c r="J75" s="22">
        <f>IF(COUNTA(A75:I75)=0,"",IF(OR(A75="",B75="",D75="",E75="",F75=""),"Incompleto",IF(AND(G75="",H75=""),"Ocupando",IF(AND(G75&lt;&gt;"",H75&lt;&gt;""),"Liberado","Incompleto"))))</f>
        <v/>
      </c>
      <c r="K75" s="36">
        <f>IF(OR(E75="",F75=""),"",IF(AND(G75&lt;&gt;"",H75&lt;&gt;""),MAX(0,24*((G75+H75)-(E75+F75))),IF(AND(G75="",H75=""),MAX(0,24*(NOW()-(E75+F75))),"")))</f>
        <v/>
      </c>
      <c r="L75" s="16" t="n"/>
      <c r="N75">
        <f>IFERROR(Cajones!A75,"")</f>
        <v/>
      </c>
      <c r="O75">
        <f>IFERROR(Catálogos!F75,"")</f>
        <v/>
      </c>
    </row>
    <row r="76" ht="31" customHeight="1">
      <c r="A76" s="25" t="n"/>
      <c r="B76" s="16" t="n"/>
      <c r="C76" s="16" t="n"/>
      <c r="D76" s="15" t="n"/>
      <c r="E76" s="37" t="n"/>
      <c r="F76" s="38" t="n"/>
      <c r="G76" s="37" t="n"/>
      <c r="H76" s="38" t="n"/>
      <c r="I76" s="16" t="n"/>
      <c r="J76" s="18">
        <f>IF(COUNTA(A76:I76)=0,"",IF(OR(A76="",B76="",D76="",E76="",F76=""),"Incompleto",IF(AND(G76="",H76=""),"Ocupando",IF(AND(G76&lt;&gt;"",H76&lt;&gt;""),"Liberado","Incompleto"))))</f>
        <v/>
      </c>
      <c r="K76" s="35">
        <f>IF(OR(E76="",F76=""),"",IF(AND(G76&lt;&gt;"",H76&lt;&gt;""),MAX(0,24*((G76+H76)-(E76+F76))),IF(AND(G76="",H76=""),MAX(0,24*(NOW()-(E76+F76))),"")))</f>
        <v/>
      </c>
      <c r="L76" s="16" t="n"/>
      <c r="N76">
        <f>IFERROR(Cajones!A76,"")</f>
        <v/>
      </c>
      <c r="O76">
        <f>IFERROR(Catálogos!F76,"")</f>
        <v/>
      </c>
    </row>
    <row r="77" ht="31" customHeight="1">
      <c r="A77" s="25" t="n"/>
      <c r="B77" s="16" t="n"/>
      <c r="C77" s="16" t="n"/>
      <c r="D77" s="15" t="n"/>
      <c r="E77" s="37" t="n"/>
      <c r="F77" s="38" t="n"/>
      <c r="G77" s="37" t="n"/>
      <c r="H77" s="38" t="n"/>
      <c r="I77" s="16" t="n"/>
      <c r="J77" s="22">
        <f>IF(COUNTA(A77:I77)=0,"",IF(OR(A77="",B77="",D77="",E77="",F77=""),"Incompleto",IF(AND(G77="",H77=""),"Ocupando",IF(AND(G77&lt;&gt;"",H77&lt;&gt;""),"Liberado","Incompleto"))))</f>
        <v/>
      </c>
      <c r="K77" s="36">
        <f>IF(OR(E77="",F77=""),"",IF(AND(G77&lt;&gt;"",H77&lt;&gt;""),MAX(0,24*((G77+H77)-(E77+F77))),IF(AND(G77="",H77=""),MAX(0,24*(NOW()-(E77+F77))),"")))</f>
        <v/>
      </c>
      <c r="L77" s="16" t="n"/>
      <c r="N77">
        <f>IFERROR(Cajones!A77,"")</f>
        <v/>
      </c>
      <c r="O77">
        <f>IFERROR(Catálogos!F77,"")</f>
        <v/>
      </c>
    </row>
    <row r="78" ht="31" customHeight="1">
      <c r="A78" s="25" t="n"/>
      <c r="B78" s="16" t="n"/>
      <c r="C78" s="16" t="n"/>
      <c r="D78" s="15" t="n"/>
      <c r="E78" s="37" t="n"/>
      <c r="F78" s="38" t="n"/>
      <c r="G78" s="37" t="n"/>
      <c r="H78" s="38" t="n"/>
      <c r="I78" s="16" t="n"/>
      <c r="J78" s="18">
        <f>IF(COUNTA(A78:I78)=0,"",IF(OR(A78="",B78="",D78="",E78="",F78=""),"Incompleto",IF(AND(G78="",H78=""),"Ocupando",IF(AND(G78&lt;&gt;"",H78&lt;&gt;""),"Liberado","Incompleto"))))</f>
        <v/>
      </c>
      <c r="K78" s="35">
        <f>IF(OR(E78="",F78=""),"",IF(AND(G78&lt;&gt;"",H78&lt;&gt;""),MAX(0,24*((G78+H78)-(E78+F78))),IF(AND(G78="",H78=""),MAX(0,24*(NOW()-(E78+F78))),"")))</f>
        <v/>
      </c>
      <c r="L78" s="16" t="n"/>
      <c r="N78">
        <f>IFERROR(Cajones!A78,"")</f>
        <v/>
      </c>
      <c r="O78">
        <f>IFERROR(Catálogos!F78,"")</f>
        <v/>
      </c>
    </row>
    <row r="79" ht="31" customHeight="1">
      <c r="A79" s="25" t="n"/>
      <c r="B79" s="16" t="n"/>
      <c r="C79" s="16" t="n"/>
      <c r="D79" s="15" t="n"/>
      <c r="E79" s="37" t="n"/>
      <c r="F79" s="38" t="n"/>
      <c r="G79" s="37" t="n"/>
      <c r="H79" s="38" t="n"/>
      <c r="I79" s="16" t="n"/>
      <c r="J79" s="22">
        <f>IF(COUNTA(A79:I79)=0,"",IF(OR(A79="",B79="",D79="",E79="",F79=""),"Incompleto",IF(AND(G79="",H79=""),"Ocupando",IF(AND(G79&lt;&gt;"",H79&lt;&gt;""),"Liberado","Incompleto"))))</f>
        <v/>
      </c>
      <c r="K79" s="36">
        <f>IF(OR(E79="",F79=""),"",IF(AND(G79&lt;&gt;"",H79&lt;&gt;""),MAX(0,24*((G79+H79)-(E79+F79))),IF(AND(G79="",H79=""),MAX(0,24*(NOW()-(E79+F79))),"")))</f>
        <v/>
      </c>
      <c r="L79" s="16" t="n"/>
      <c r="N79">
        <f>IFERROR(Cajones!A79,"")</f>
        <v/>
      </c>
      <c r="O79">
        <f>IFERROR(Catálogos!F79,"")</f>
        <v/>
      </c>
    </row>
    <row r="80" ht="31" customHeight="1">
      <c r="A80" s="25" t="n"/>
      <c r="B80" s="16" t="n"/>
      <c r="C80" s="16" t="n"/>
      <c r="D80" s="15" t="n"/>
      <c r="E80" s="37" t="n"/>
      <c r="F80" s="38" t="n"/>
      <c r="G80" s="37" t="n"/>
      <c r="H80" s="38" t="n"/>
      <c r="I80" s="16" t="n"/>
      <c r="J80" s="18">
        <f>IF(COUNTA(A80:I80)=0,"",IF(OR(A80="",B80="",D80="",E80="",F80=""),"Incompleto",IF(AND(G80="",H80=""),"Ocupando",IF(AND(G80&lt;&gt;"",H80&lt;&gt;""),"Liberado","Incompleto"))))</f>
        <v/>
      </c>
      <c r="K80" s="35">
        <f>IF(OR(E80="",F80=""),"",IF(AND(G80&lt;&gt;"",H80&lt;&gt;""),MAX(0,24*((G80+H80)-(E80+F80))),IF(AND(G80="",H80=""),MAX(0,24*(NOW()-(E80+F80))),"")))</f>
        <v/>
      </c>
      <c r="L80" s="16" t="n"/>
      <c r="N80">
        <f>IFERROR(Cajones!A80,"")</f>
        <v/>
      </c>
      <c r="O80">
        <f>IFERROR(Catálogos!F80,"")</f>
        <v/>
      </c>
    </row>
    <row r="81" ht="31" customHeight="1">
      <c r="A81" s="25" t="n"/>
      <c r="B81" s="16" t="n"/>
      <c r="C81" s="16" t="n"/>
      <c r="D81" s="15" t="n"/>
      <c r="E81" s="37" t="n"/>
      <c r="F81" s="38" t="n"/>
      <c r="G81" s="37" t="n"/>
      <c r="H81" s="38" t="n"/>
      <c r="I81" s="16" t="n"/>
      <c r="J81" s="22">
        <f>IF(COUNTA(A81:I81)=0,"",IF(OR(A81="",B81="",D81="",E81="",F81=""),"Incompleto",IF(AND(G81="",H81=""),"Ocupando",IF(AND(G81&lt;&gt;"",H81&lt;&gt;""),"Liberado","Incompleto"))))</f>
        <v/>
      </c>
      <c r="K81" s="36">
        <f>IF(OR(E81="",F81=""),"",IF(AND(G81&lt;&gt;"",H81&lt;&gt;""),MAX(0,24*((G81+H81)-(E81+F81))),IF(AND(G81="",H81=""),MAX(0,24*(NOW()-(E81+F81))),"")))</f>
        <v/>
      </c>
      <c r="L81" s="16" t="n"/>
      <c r="N81">
        <f>IFERROR(Cajones!A81,"")</f>
        <v/>
      </c>
      <c r="O81">
        <f>IFERROR(Catálogos!F81,"")</f>
        <v/>
      </c>
    </row>
    <row r="82" ht="31" customHeight="1">
      <c r="A82" s="25" t="n"/>
      <c r="B82" s="16" t="n"/>
      <c r="C82" s="16" t="n"/>
      <c r="D82" s="15" t="n"/>
      <c r="E82" s="37" t="n"/>
      <c r="F82" s="38" t="n"/>
      <c r="G82" s="37" t="n"/>
      <c r="H82" s="38" t="n"/>
      <c r="I82" s="16" t="n"/>
      <c r="J82" s="18">
        <f>IF(COUNTA(A82:I82)=0,"",IF(OR(A82="",B82="",D82="",E82="",F82=""),"Incompleto",IF(AND(G82="",H82=""),"Ocupando",IF(AND(G82&lt;&gt;"",H82&lt;&gt;""),"Liberado","Incompleto"))))</f>
        <v/>
      </c>
      <c r="K82" s="35">
        <f>IF(OR(E82="",F82=""),"",IF(AND(G82&lt;&gt;"",H82&lt;&gt;""),MAX(0,24*((G82+H82)-(E82+F82))),IF(AND(G82="",H82=""),MAX(0,24*(NOW()-(E82+F82))),"")))</f>
        <v/>
      </c>
      <c r="L82" s="16" t="n"/>
      <c r="N82">
        <f>IFERROR(Cajones!A82,"")</f>
        <v/>
      </c>
      <c r="O82">
        <f>IFERROR(Catálogos!F82,"")</f>
        <v/>
      </c>
    </row>
    <row r="83" ht="31" customHeight="1">
      <c r="A83" s="25" t="n"/>
      <c r="B83" s="16" t="n"/>
      <c r="C83" s="16" t="n"/>
      <c r="D83" s="15" t="n"/>
      <c r="E83" s="37" t="n"/>
      <c r="F83" s="38" t="n"/>
      <c r="G83" s="37" t="n"/>
      <c r="H83" s="38" t="n"/>
      <c r="I83" s="16" t="n"/>
      <c r="J83" s="22">
        <f>IF(COUNTA(A83:I83)=0,"",IF(OR(A83="",B83="",D83="",E83="",F83=""),"Incompleto",IF(AND(G83="",H83=""),"Ocupando",IF(AND(G83&lt;&gt;"",H83&lt;&gt;""),"Liberado","Incompleto"))))</f>
        <v/>
      </c>
      <c r="K83" s="36">
        <f>IF(OR(E83="",F83=""),"",IF(AND(G83&lt;&gt;"",H83&lt;&gt;""),MAX(0,24*((G83+H83)-(E83+F83))),IF(AND(G83="",H83=""),MAX(0,24*(NOW()-(E83+F83))),"")))</f>
        <v/>
      </c>
      <c r="L83" s="16" t="n"/>
      <c r="N83">
        <f>IFERROR(Cajones!A83,"")</f>
        <v/>
      </c>
      <c r="O83">
        <f>IFERROR(Catálogos!F83,"")</f>
        <v/>
      </c>
    </row>
    <row r="84" ht="31" customHeight="1">
      <c r="A84" s="25" t="n"/>
      <c r="B84" s="16" t="n"/>
      <c r="C84" s="16" t="n"/>
      <c r="D84" s="15" t="n"/>
      <c r="E84" s="37" t="n"/>
      <c r="F84" s="38" t="n"/>
      <c r="G84" s="37" t="n"/>
      <c r="H84" s="38" t="n"/>
      <c r="I84" s="16" t="n"/>
      <c r="J84" s="18">
        <f>IF(COUNTA(A84:I84)=0,"",IF(OR(A84="",B84="",D84="",E84="",F84=""),"Incompleto",IF(AND(G84="",H84=""),"Ocupando",IF(AND(G84&lt;&gt;"",H84&lt;&gt;""),"Liberado","Incompleto"))))</f>
        <v/>
      </c>
      <c r="K84" s="35">
        <f>IF(OR(E84="",F84=""),"",IF(AND(G84&lt;&gt;"",H84&lt;&gt;""),MAX(0,24*((G84+H84)-(E84+F84))),IF(AND(G84="",H84=""),MAX(0,24*(NOW()-(E84+F84))),"")))</f>
        <v/>
      </c>
      <c r="L84" s="16" t="n"/>
      <c r="N84">
        <f>IFERROR(Cajones!A84,"")</f>
        <v/>
      </c>
      <c r="O84">
        <f>IFERROR(Catálogos!F84,"")</f>
        <v/>
      </c>
    </row>
    <row r="85" ht="31" customHeight="1">
      <c r="A85" s="25" t="n"/>
      <c r="B85" s="16" t="n"/>
      <c r="C85" s="16" t="n"/>
      <c r="D85" s="15" t="n"/>
      <c r="E85" s="37" t="n"/>
      <c r="F85" s="38" t="n"/>
      <c r="G85" s="37" t="n"/>
      <c r="H85" s="38" t="n"/>
      <c r="I85" s="16" t="n"/>
      <c r="J85" s="22">
        <f>IF(COUNTA(A85:I85)=0,"",IF(OR(A85="",B85="",D85="",E85="",F85=""),"Incompleto",IF(AND(G85="",H85=""),"Ocupando",IF(AND(G85&lt;&gt;"",H85&lt;&gt;""),"Liberado","Incompleto"))))</f>
        <v/>
      </c>
      <c r="K85" s="36">
        <f>IF(OR(E85="",F85=""),"",IF(AND(G85&lt;&gt;"",H85&lt;&gt;""),MAX(0,24*((G85+H85)-(E85+F85))),IF(AND(G85="",H85=""),MAX(0,24*(NOW()-(E85+F85))),"")))</f>
        <v/>
      </c>
      <c r="L85" s="16" t="n"/>
      <c r="N85">
        <f>IFERROR(Cajones!A85,"")</f>
        <v/>
      </c>
      <c r="O85">
        <f>IFERROR(Catálogos!F85,"")</f>
        <v/>
      </c>
    </row>
    <row r="86" ht="31" customHeight="1">
      <c r="A86" s="25" t="n"/>
      <c r="B86" s="16" t="n"/>
      <c r="C86" s="16" t="n"/>
      <c r="D86" s="15" t="n"/>
      <c r="E86" s="37" t="n"/>
      <c r="F86" s="38" t="n"/>
      <c r="G86" s="37" t="n"/>
      <c r="H86" s="38" t="n"/>
      <c r="I86" s="16" t="n"/>
      <c r="J86" s="18">
        <f>IF(COUNTA(A86:I86)=0,"",IF(OR(A86="",B86="",D86="",E86="",F86=""),"Incompleto",IF(AND(G86="",H86=""),"Ocupando",IF(AND(G86&lt;&gt;"",H86&lt;&gt;""),"Liberado","Incompleto"))))</f>
        <v/>
      </c>
      <c r="K86" s="35">
        <f>IF(OR(E86="",F86=""),"",IF(AND(G86&lt;&gt;"",H86&lt;&gt;""),MAX(0,24*((G86+H86)-(E86+F86))),IF(AND(G86="",H86=""),MAX(0,24*(NOW()-(E86+F86))),"")))</f>
        <v/>
      </c>
      <c r="L86" s="16" t="n"/>
      <c r="N86">
        <f>IFERROR(Cajones!A86,"")</f>
        <v/>
      </c>
      <c r="O86">
        <f>IFERROR(Catálogos!F86,"")</f>
        <v/>
      </c>
    </row>
    <row r="87" ht="31" customHeight="1">
      <c r="A87" s="25" t="n"/>
      <c r="B87" s="16" t="n"/>
      <c r="C87" s="16" t="n"/>
      <c r="D87" s="15" t="n"/>
      <c r="E87" s="37" t="n"/>
      <c r="F87" s="38" t="n"/>
      <c r="G87" s="37" t="n"/>
      <c r="H87" s="38" t="n"/>
      <c r="I87" s="16" t="n"/>
      <c r="J87" s="22">
        <f>IF(COUNTA(A87:I87)=0,"",IF(OR(A87="",B87="",D87="",E87="",F87=""),"Incompleto",IF(AND(G87="",H87=""),"Ocupando",IF(AND(G87&lt;&gt;"",H87&lt;&gt;""),"Liberado","Incompleto"))))</f>
        <v/>
      </c>
      <c r="K87" s="36">
        <f>IF(OR(E87="",F87=""),"",IF(AND(G87&lt;&gt;"",H87&lt;&gt;""),MAX(0,24*((G87+H87)-(E87+F87))),IF(AND(G87="",H87=""),MAX(0,24*(NOW()-(E87+F87))),"")))</f>
        <v/>
      </c>
      <c r="L87" s="16" t="n"/>
      <c r="N87">
        <f>IFERROR(Cajones!A87,"")</f>
        <v/>
      </c>
      <c r="O87">
        <f>IFERROR(Catálogos!F87,"")</f>
        <v/>
      </c>
    </row>
    <row r="88" ht="31" customHeight="1">
      <c r="A88" s="25" t="n"/>
      <c r="B88" s="16" t="n"/>
      <c r="C88" s="16" t="n"/>
      <c r="D88" s="15" t="n"/>
      <c r="E88" s="37" t="n"/>
      <c r="F88" s="38" t="n"/>
      <c r="G88" s="37" t="n"/>
      <c r="H88" s="38" t="n"/>
      <c r="I88" s="16" t="n"/>
      <c r="J88" s="18">
        <f>IF(COUNTA(A88:I88)=0,"",IF(OR(A88="",B88="",D88="",E88="",F88=""),"Incompleto",IF(AND(G88="",H88=""),"Ocupando",IF(AND(G88&lt;&gt;"",H88&lt;&gt;""),"Liberado","Incompleto"))))</f>
        <v/>
      </c>
      <c r="K88" s="35">
        <f>IF(OR(E88="",F88=""),"",IF(AND(G88&lt;&gt;"",H88&lt;&gt;""),MAX(0,24*((G88+H88)-(E88+F88))),IF(AND(G88="",H88=""),MAX(0,24*(NOW()-(E88+F88))),"")))</f>
        <v/>
      </c>
      <c r="L88" s="16" t="n"/>
      <c r="N88">
        <f>IFERROR(Cajones!A88,"")</f>
        <v/>
      </c>
      <c r="O88">
        <f>IFERROR(Catálogos!F88,"")</f>
        <v/>
      </c>
    </row>
    <row r="89" ht="31" customHeight="1">
      <c r="A89" s="25" t="n"/>
      <c r="B89" s="16" t="n"/>
      <c r="C89" s="16" t="n"/>
      <c r="D89" s="15" t="n"/>
      <c r="E89" s="37" t="n"/>
      <c r="F89" s="38" t="n"/>
      <c r="G89" s="37" t="n"/>
      <c r="H89" s="38" t="n"/>
      <c r="I89" s="16" t="n"/>
      <c r="J89" s="22">
        <f>IF(COUNTA(A89:I89)=0,"",IF(OR(A89="",B89="",D89="",E89="",F89=""),"Incompleto",IF(AND(G89="",H89=""),"Ocupando",IF(AND(G89&lt;&gt;"",H89&lt;&gt;""),"Liberado","Incompleto"))))</f>
        <v/>
      </c>
      <c r="K89" s="36">
        <f>IF(OR(E89="",F89=""),"",IF(AND(G89&lt;&gt;"",H89&lt;&gt;""),MAX(0,24*((G89+H89)-(E89+F89))),IF(AND(G89="",H89=""),MAX(0,24*(NOW()-(E89+F89))),"")))</f>
        <v/>
      </c>
      <c r="L89" s="16" t="n"/>
      <c r="N89">
        <f>IFERROR(Cajones!A89,"")</f>
        <v/>
      </c>
      <c r="O89">
        <f>IFERROR(Catálogos!F89,"")</f>
        <v/>
      </c>
    </row>
    <row r="90" ht="31" customHeight="1">
      <c r="A90" s="25" t="n"/>
      <c r="B90" s="16" t="n"/>
      <c r="C90" s="16" t="n"/>
      <c r="D90" s="15" t="n"/>
      <c r="E90" s="37" t="n"/>
      <c r="F90" s="38" t="n"/>
      <c r="G90" s="37" t="n"/>
      <c r="H90" s="38" t="n"/>
      <c r="I90" s="16" t="n"/>
      <c r="J90" s="18">
        <f>IF(COUNTA(A90:I90)=0,"",IF(OR(A90="",B90="",D90="",E90="",F90=""),"Incompleto",IF(AND(G90="",H90=""),"Ocupando",IF(AND(G90&lt;&gt;"",H90&lt;&gt;""),"Liberado","Incompleto"))))</f>
        <v/>
      </c>
      <c r="K90" s="35">
        <f>IF(OR(E90="",F90=""),"",IF(AND(G90&lt;&gt;"",H90&lt;&gt;""),MAX(0,24*((G90+H90)-(E90+F90))),IF(AND(G90="",H90=""),MAX(0,24*(NOW()-(E90+F90))),"")))</f>
        <v/>
      </c>
      <c r="L90" s="16" t="n"/>
      <c r="N90">
        <f>IFERROR(Cajones!A90,"")</f>
        <v/>
      </c>
      <c r="O90">
        <f>IFERROR(Catálogos!F90,"")</f>
        <v/>
      </c>
    </row>
    <row r="91" ht="31" customHeight="1">
      <c r="A91" s="25" t="n"/>
      <c r="B91" s="16" t="n"/>
      <c r="C91" s="16" t="n"/>
      <c r="D91" s="15" t="n"/>
      <c r="E91" s="37" t="n"/>
      <c r="F91" s="38" t="n"/>
      <c r="G91" s="37" t="n"/>
      <c r="H91" s="38" t="n"/>
      <c r="I91" s="16" t="n"/>
      <c r="J91" s="22">
        <f>IF(COUNTA(A91:I91)=0,"",IF(OR(A91="",B91="",D91="",E91="",F91=""),"Incompleto",IF(AND(G91="",H91=""),"Ocupando",IF(AND(G91&lt;&gt;"",H91&lt;&gt;""),"Liberado","Incompleto"))))</f>
        <v/>
      </c>
      <c r="K91" s="36">
        <f>IF(OR(E91="",F91=""),"",IF(AND(G91&lt;&gt;"",H91&lt;&gt;""),MAX(0,24*((G91+H91)-(E91+F91))),IF(AND(G91="",H91=""),MAX(0,24*(NOW()-(E91+F91))),"")))</f>
        <v/>
      </c>
      <c r="L91" s="16" t="n"/>
      <c r="N91">
        <f>IFERROR(Cajones!A91,"")</f>
        <v/>
      </c>
      <c r="O91">
        <f>IFERROR(Catálogos!F91,"")</f>
        <v/>
      </c>
    </row>
    <row r="92" ht="31" customHeight="1">
      <c r="A92" s="25" t="n"/>
      <c r="B92" s="16" t="n"/>
      <c r="C92" s="16" t="n"/>
      <c r="D92" s="15" t="n"/>
      <c r="E92" s="37" t="n"/>
      <c r="F92" s="38" t="n"/>
      <c r="G92" s="37" t="n"/>
      <c r="H92" s="38" t="n"/>
      <c r="I92" s="16" t="n"/>
      <c r="J92" s="18">
        <f>IF(COUNTA(A92:I92)=0,"",IF(OR(A92="",B92="",D92="",E92="",F92=""),"Incompleto",IF(AND(G92="",H92=""),"Ocupando",IF(AND(G92&lt;&gt;"",H92&lt;&gt;""),"Liberado","Incompleto"))))</f>
        <v/>
      </c>
      <c r="K92" s="35">
        <f>IF(OR(E92="",F92=""),"",IF(AND(G92&lt;&gt;"",H92&lt;&gt;""),MAX(0,24*((G92+H92)-(E92+F92))),IF(AND(G92="",H92=""),MAX(0,24*(NOW()-(E92+F92))),"")))</f>
        <v/>
      </c>
      <c r="L92" s="16" t="n"/>
      <c r="N92">
        <f>IFERROR(Cajones!A92,"")</f>
        <v/>
      </c>
      <c r="O92">
        <f>IFERROR(Catálogos!F92,"")</f>
        <v/>
      </c>
    </row>
    <row r="93" ht="31" customHeight="1">
      <c r="A93" s="25" t="n"/>
      <c r="B93" s="16" t="n"/>
      <c r="C93" s="16" t="n"/>
      <c r="D93" s="15" t="n"/>
      <c r="E93" s="37" t="n"/>
      <c r="F93" s="38" t="n"/>
      <c r="G93" s="37" t="n"/>
      <c r="H93" s="38" t="n"/>
      <c r="I93" s="16" t="n"/>
      <c r="J93" s="22">
        <f>IF(COUNTA(A93:I93)=0,"",IF(OR(A93="",B93="",D93="",E93="",F93=""),"Incompleto",IF(AND(G93="",H93=""),"Ocupando",IF(AND(G93&lt;&gt;"",H93&lt;&gt;""),"Liberado","Incompleto"))))</f>
        <v/>
      </c>
      <c r="K93" s="36">
        <f>IF(OR(E93="",F93=""),"",IF(AND(G93&lt;&gt;"",H93&lt;&gt;""),MAX(0,24*((G93+H93)-(E93+F93))),IF(AND(G93="",H93=""),MAX(0,24*(NOW()-(E93+F93))),"")))</f>
        <v/>
      </c>
      <c r="L93" s="16" t="n"/>
      <c r="N93">
        <f>IFERROR(Cajones!A93,"")</f>
        <v/>
      </c>
      <c r="O93">
        <f>IFERROR(Catálogos!F93,"")</f>
        <v/>
      </c>
    </row>
    <row r="94" ht="31" customHeight="1">
      <c r="A94" s="25" t="n"/>
      <c r="B94" s="16" t="n"/>
      <c r="C94" s="16" t="n"/>
      <c r="D94" s="15" t="n"/>
      <c r="E94" s="37" t="n"/>
      <c r="F94" s="38" t="n"/>
      <c r="G94" s="37" t="n"/>
      <c r="H94" s="38" t="n"/>
      <c r="I94" s="16" t="n"/>
      <c r="J94" s="18">
        <f>IF(COUNTA(A94:I94)=0,"",IF(OR(A94="",B94="",D94="",E94="",F94=""),"Incompleto",IF(AND(G94="",H94=""),"Ocupando",IF(AND(G94&lt;&gt;"",H94&lt;&gt;""),"Liberado","Incompleto"))))</f>
        <v/>
      </c>
      <c r="K94" s="35">
        <f>IF(OR(E94="",F94=""),"",IF(AND(G94&lt;&gt;"",H94&lt;&gt;""),MAX(0,24*((G94+H94)-(E94+F94))),IF(AND(G94="",H94=""),MAX(0,24*(NOW()-(E94+F94))),"")))</f>
        <v/>
      </c>
      <c r="L94" s="16" t="n"/>
      <c r="N94">
        <f>IFERROR(Cajones!A94,"")</f>
        <v/>
      </c>
      <c r="O94">
        <f>IFERROR(Catálogos!F94,"")</f>
        <v/>
      </c>
    </row>
    <row r="95" ht="31" customHeight="1">
      <c r="A95" s="25" t="n"/>
      <c r="B95" s="16" t="n"/>
      <c r="C95" s="16" t="n"/>
      <c r="D95" s="15" t="n"/>
      <c r="E95" s="37" t="n"/>
      <c r="F95" s="38" t="n"/>
      <c r="G95" s="37" t="n"/>
      <c r="H95" s="38" t="n"/>
      <c r="I95" s="16" t="n"/>
      <c r="J95" s="22">
        <f>IF(COUNTA(A95:I95)=0,"",IF(OR(A95="",B95="",D95="",E95="",F95=""),"Incompleto",IF(AND(G95="",H95=""),"Ocupando",IF(AND(G95&lt;&gt;"",H95&lt;&gt;""),"Liberado","Incompleto"))))</f>
        <v/>
      </c>
      <c r="K95" s="36">
        <f>IF(OR(E95="",F95=""),"",IF(AND(G95&lt;&gt;"",H95&lt;&gt;""),MAX(0,24*((G95+H95)-(E95+F95))),IF(AND(G95="",H95=""),MAX(0,24*(NOW()-(E95+F95))),"")))</f>
        <v/>
      </c>
      <c r="L95" s="16" t="n"/>
      <c r="N95">
        <f>IFERROR(Cajones!A95,"")</f>
        <v/>
      </c>
      <c r="O95">
        <f>IFERROR(Catálogos!F95,"")</f>
        <v/>
      </c>
    </row>
    <row r="96" ht="31" customHeight="1">
      <c r="A96" s="25" t="n"/>
      <c r="B96" s="16" t="n"/>
      <c r="C96" s="16" t="n"/>
      <c r="D96" s="15" t="n"/>
      <c r="E96" s="37" t="n"/>
      <c r="F96" s="38" t="n"/>
      <c r="G96" s="37" t="n"/>
      <c r="H96" s="38" t="n"/>
      <c r="I96" s="16" t="n"/>
      <c r="J96" s="18">
        <f>IF(COUNTA(A96:I96)=0,"",IF(OR(A96="",B96="",D96="",E96="",F96=""),"Incompleto",IF(AND(G96="",H96=""),"Ocupando",IF(AND(G96&lt;&gt;"",H96&lt;&gt;""),"Liberado","Incompleto"))))</f>
        <v/>
      </c>
      <c r="K96" s="35">
        <f>IF(OR(E96="",F96=""),"",IF(AND(G96&lt;&gt;"",H96&lt;&gt;""),MAX(0,24*((G96+H96)-(E96+F96))),IF(AND(G96="",H96=""),MAX(0,24*(NOW()-(E96+F96))),"")))</f>
        <v/>
      </c>
      <c r="L96" s="16" t="n"/>
      <c r="N96">
        <f>IFERROR(Cajones!A96,"")</f>
        <v/>
      </c>
      <c r="O96">
        <f>IFERROR(Catálogos!F96,"")</f>
        <v/>
      </c>
    </row>
    <row r="97" ht="31" customHeight="1">
      <c r="A97" s="25" t="n"/>
      <c r="B97" s="16" t="n"/>
      <c r="C97" s="16" t="n"/>
      <c r="D97" s="15" t="n"/>
      <c r="E97" s="37" t="n"/>
      <c r="F97" s="38" t="n"/>
      <c r="G97" s="37" t="n"/>
      <c r="H97" s="38" t="n"/>
      <c r="I97" s="16" t="n"/>
      <c r="J97" s="22">
        <f>IF(COUNTA(A97:I97)=0,"",IF(OR(A97="",B97="",D97="",E97="",F97=""),"Incompleto",IF(AND(G97="",H97=""),"Ocupando",IF(AND(G97&lt;&gt;"",H97&lt;&gt;""),"Liberado","Incompleto"))))</f>
        <v/>
      </c>
      <c r="K97" s="36">
        <f>IF(OR(E97="",F97=""),"",IF(AND(G97&lt;&gt;"",H97&lt;&gt;""),MAX(0,24*((G97+H97)-(E97+F97))),IF(AND(G97="",H97=""),MAX(0,24*(NOW()-(E97+F97))),"")))</f>
        <v/>
      </c>
      <c r="L97" s="16" t="n"/>
      <c r="N97">
        <f>IFERROR(Cajones!A97,"")</f>
        <v/>
      </c>
      <c r="O97">
        <f>IFERROR(Catálogos!F97,"")</f>
        <v/>
      </c>
    </row>
    <row r="98" ht="31" customHeight="1">
      <c r="A98" s="25" t="n"/>
      <c r="B98" s="16" t="n"/>
      <c r="C98" s="16" t="n"/>
      <c r="D98" s="15" t="n"/>
      <c r="E98" s="37" t="n"/>
      <c r="F98" s="38" t="n"/>
      <c r="G98" s="37" t="n"/>
      <c r="H98" s="38" t="n"/>
      <c r="I98" s="16" t="n"/>
      <c r="J98" s="18">
        <f>IF(COUNTA(A98:I98)=0,"",IF(OR(A98="",B98="",D98="",E98="",F98=""),"Incompleto",IF(AND(G98="",H98=""),"Ocupando",IF(AND(G98&lt;&gt;"",H98&lt;&gt;""),"Liberado","Incompleto"))))</f>
        <v/>
      </c>
      <c r="K98" s="35">
        <f>IF(OR(E98="",F98=""),"",IF(AND(G98&lt;&gt;"",H98&lt;&gt;""),MAX(0,24*((G98+H98)-(E98+F98))),IF(AND(G98="",H98=""),MAX(0,24*(NOW()-(E98+F98))),"")))</f>
        <v/>
      </c>
      <c r="L98" s="16" t="n"/>
      <c r="N98">
        <f>IFERROR(Cajones!A98,"")</f>
        <v/>
      </c>
      <c r="O98">
        <f>IFERROR(Catálogos!F98,"")</f>
        <v/>
      </c>
    </row>
    <row r="99" ht="31" customHeight="1">
      <c r="A99" s="25" t="n"/>
      <c r="B99" s="16" t="n"/>
      <c r="C99" s="16" t="n"/>
      <c r="D99" s="15" t="n"/>
      <c r="E99" s="37" t="n"/>
      <c r="F99" s="38" t="n"/>
      <c r="G99" s="37" t="n"/>
      <c r="H99" s="38" t="n"/>
      <c r="I99" s="16" t="n"/>
      <c r="J99" s="22">
        <f>IF(COUNTA(A99:I99)=0,"",IF(OR(A99="",B99="",D99="",E99="",F99=""),"Incompleto",IF(AND(G99="",H99=""),"Ocupando",IF(AND(G99&lt;&gt;"",H99&lt;&gt;""),"Liberado","Incompleto"))))</f>
        <v/>
      </c>
      <c r="K99" s="36">
        <f>IF(OR(E99="",F99=""),"",IF(AND(G99&lt;&gt;"",H99&lt;&gt;""),MAX(0,24*((G99+H99)-(E99+F99))),IF(AND(G99="",H99=""),MAX(0,24*(NOW()-(E99+F99))),"")))</f>
        <v/>
      </c>
      <c r="L99" s="16" t="n"/>
      <c r="N99">
        <f>IFERROR(Cajones!A99,"")</f>
        <v/>
      </c>
      <c r="O99">
        <f>IFERROR(Catálogos!F99,"")</f>
        <v/>
      </c>
    </row>
    <row r="100" ht="31" customHeight="1">
      <c r="A100" s="25" t="n"/>
      <c r="B100" s="16" t="n"/>
      <c r="C100" s="16" t="n"/>
      <c r="D100" s="15" t="n"/>
      <c r="E100" s="37" t="n"/>
      <c r="F100" s="38" t="n"/>
      <c r="G100" s="37" t="n"/>
      <c r="H100" s="38" t="n"/>
      <c r="I100" s="16" t="n"/>
      <c r="J100" s="18">
        <f>IF(COUNTA(A100:I100)=0,"",IF(OR(A100="",B100="",D100="",E100="",F100=""),"Incompleto",IF(AND(G100="",H100=""),"Ocupando",IF(AND(G100&lt;&gt;"",H100&lt;&gt;""),"Liberado","Incompleto"))))</f>
        <v/>
      </c>
      <c r="K100" s="35">
        <f>IF(OR(E100="",F100=""),"",IF(AND(G100&lt;&gt;"",H100&lt;&gt;""),MAX(0,24*((G100+H100)-(E100+F100))),IF(AND(G100="",H100=""),MAX(0,24*(NOW()-(E100+F100))),"")))</f>
        <v/>
      </c>
      <c r="L100" s="16" t="n"/>
      <c r="N100">
        <f>IFERROR(Cajones!A100,"")</f>
        <v/>
      </c>
      <c r="O100">
        <f>IFERROR(Catálogos!F100,"")</f>
        <v/>
      </c>
    </row>
    <row r="101" ht="31" customHeight="1">
      <c r="A101" s="25" t="n"/>
      <c r="B101" s="16" t="n"/>
      <c r="C101" s="16" t="n"/>
      <c r="D101" s="15" t="n"/>
      <c r="E101" s="37" t="n"/>
      <c r="F101" s="38" t="n"/>
      <c r="G101" s="37" t="n"/>
      <c r="H101" s="38" t="n"/>
      <c r="I101" s="16" t="n"/>
      <c r="J101" s="22">
        <f>IF(COUNTA(A101:I101)=0,"",IF(OR(A101="",B101="",D101="",E101="",F101=""),"Incompleto",IF(AND(G101="",H101=""),"Ocupando",IF(AND(G101&lt;&gt;"",H101&lt;&gt;""),"Liberado","Incompleto"))))</f>
        <v/>
      </c>
      <c r="K101" s="36">
        <f>IF(OR(E101="",F101=""),"",IF(AND(G101&lt;&gt;"",H101&lt;&gt;""),MAX(0,24*((G101+H101)-(E101+F101))),IF(AND(G101="",H101=""),MAX(0,24*(NOW()-(E101+F101))),"")))</f>
        <v/>
      </c>
      <c r="L101" s="16" t="n"/>
      <c r="N101">
        <f>IFERROR(Cajones!A101,"")</f>
        <v/>
      </c>
      <c r="O101">
        <f>IFERROR(Catálogos!F101,"")</f>
        <v/>
      </c>
    </row>
    <row r="102" ht="31" customHeight="1">
      <c r="A102" s="25" t="n"/>
      <c r="B102" s="16" t="n"/>
      <c r="C102" s="16" t="n"/>
      <c r="D102" s="15" t="n"/>
      <c r="E102" s="37" t="n"/>
      <c r="F102" s="38" t="n"/>
      <c r="G102" s="37" t="n"/>
      <c r="H102" s="38" t="n"/>
      <c r="I102" s="16" t="n"/>
      <c r="J102" s="18">
        <f>IF(COUNTA(A102:I102)=0,"",IF(OR(A102="",B102="",D102="",E102="",F102=""),"Incompleto",IF(AND(G102="",H102=""),"Ocupando",IF(AND(G102&lt;&gt;"",H102&lt;&gt;""),"Liberado","Incompleto"))))</f>
        <v/>
      </c>
      <c r="K102" s="35">
        <f>IF(OR(E102="",F102=""),"",IF(AND(G102&lt;&gt;"",H102&lt;&gt;""),MAX(0,24*((G102+H102)-(E102+F102))),IF(AND(G102="",H102=""),MAX(0,24*(NOW()-(E102+F102))),"")))</f>
        <v/>
      </c>
      <c r="L102" s="16" t="n"/>
      <c r="N102">
        <f>IFERROR(Cajones!A102,"")</f>
        <v/>
      </c>
      <c r="O102">
        <f>IFERROR(Catálogos!F102,"")</f>
        <v/>
      </c>
    </row>
    <row r="103" ht="31" customHeight="1">
      <c r="A103" s="25" t="n"/>
      <c r="B103" s="16" t="n"/>
      <c r="C103" s="16" t="n"/>
      <c r="D103" s="15" t="n"/>
      <c r="E103" s="37" t="n"/>
      <c r="F103" s="38" t="n"/>
      <c r="G103" s="37" t="n"/>
      <c r="H103" s="38" t="n"/>
      <c r="I103" s="16" t="n"/>
      <c r="J103" s="22">
        <f>IF(COUNTA(A103:I103)=0,"",IF(OR(A103="",B103="",D103="",E103="",F103=""),"Incompleto",IF(AND(G103="",H103=""),"Ocupando",IF(AND(G103&lt;&gt;"",H103&lt;&gt;""),"Liberado","Incompleto"))))</f>
        <v/>
      </c>
      <c r="K103" s="36">
        <f>IF(OR(E103="",F103=""),"",IF(AND(G103&lt;&gt;"",H103&lt;&gt;""),MAX(0,24*((G103+H103)-(E103+F103))),IF(AND(G103="",H103=""),MAX(0,24*(NOW()-(E103+F103))),"")))</f>
        <v/>
      </c>
      <c r="L103" s="16" t="n"/>
      <c r="N103">
        <f>IFERROR(Cajones!A103,"")</f>
        <v/>
      </c>
      <c r="O103">
        <f>IFERROR(Catálogos!F103,"")</f>
        <v/>
      </c>
    </row>
    <row r="104" ht="31" customHeight="1">
      <c r="A104" s="25" t="n"/>
      <c r="B104" s="16" t="n"/>
      <c r="C104" s="16" t="n"/>
      <c r="D104" s="15" t="n"/>
      <c r="E104" s="37" t="n"/>
      <c r="F104" s="38" t="n"/>
      <c r="G104" s="37" t="n"/>
      <c r="H104" s="38" t="n"/>
      <c r="I104" s="16" t="n"/>
      <c r="J104" s="18">
        <f>IF(COUNTA(A104:I104)=0,"",IF(OR(A104="",B104="",D104="",E104="",F104=""),"Incompleto",IF(AND(G104="",H104=""),"Ocupando",IF(AND(G104&lt;&gt;"",H104&lt;&gt;""),"Liberado","Incompleto"))))</f>
        <v/>
      </c>
      <c r="K104" s="35">
        <f>IF(OR(E104="",F104=""),"",IF(AND(G104&lt;&gt;"",H104&lt;&gt;""),MAX(0,24*((G104+H104)-(E104+F104))),IF(AND(G104="",H104=""),MAX(0,24*(NOW()-(E104+F104))),"")))</f>
        <v/>
      </c>
      <c r="L104" s="16" t="n"/>
      <c r="N104">
        <f>IFERROR(Cajones!A104,"")</f>
        <v/>
      </c>
      <c r="O104">
        <f>IFERROR(Catálogos!F104,"")</f>
        <v/>
      </c>
    </row>
    <row r="105" ht="31" customHeight="1">
      <c r="A105" s="25" t="n"/>
      <c r="B105" s="16" t="n"/>
      <c r="C105" s="16" t="n"/>
      <c r="D105" s="15" t="n"/>
      <c r="E105" s="37" t="n"/>
      <c r="F105" s="38" t="n"/>
      <c r="G105" s="37" t="n"/>
      <c r="H105" s="38" t="n"/>
      <c r="I105" s="16" t="n"/>
      <c r="J105" s="22">
        <f>IF(COUNTA(A105:I105)=0,"",IF(OR(A105="",B105="",D105="",E105="",F105=""),"Incompleto",IF(AND(G105="",H105=""),"Ocupando",IF(AND(G105&lt;&gt;"",H105&lt;&gt;""),"Liberado","Incompleto"))))</f>
        <v/>
      </c>
      <c r="K105" s="36">
        <f>IF(OR(E105="",F105=""),"",IF(AND(G105&lt;&gt;"",H105&lt;&gt;""),MAX(0,24*((G105+H105)-(E105+F105))),IF(AND(G105="",H105=""),MAX(0,24*(NOW()-(E105+F105))),"")))</f>
        <v/>
      </c>
      <c r="L105" s="16" t="n"/>
      <c r="N105">
        <f>IFERROR(Cajones!A105,"")</f>
        <v/>
      </c>
      <c r="O105">
        <f>IFERROR(Catálogos!F105,"")</f>
        <v/>
      </c>
    </row>
    <row r="106" ht="31" customHeight="1">
      <c r="A106" s="25" t="n"/>
      <c r="B106" s="16" t="n"/>
      <c r="C106" s="16" t="n"/>
      <c r="D106" s="15" t="n"/>
      <c r="E106" s="37" t="n"/>
      <c r="F106" s="38" t="n"/>
      <c r="G106" s="37" t="n"/>
      <c r="H106" s="38" t="n"/>
      <c r="I106" s="16" t="n"/>
      <c r="J106" s="18">
        <f>IF(COUNTA(A106:I106)=0,"",IF(OR(A106="",B106="",D106="",E106="",F106=""),"Incompleto",IF(AND(G106="",H106=""),"Ocupando",IF(AND(G106&lt;&gt;"",H106&lt;&gt;""),"Liberado","Incompleto"))))</f>
        <v/>
      </c>
      <c r="K106" s="35">
        <f>IF(OR(E106="",F106=""),"",IF(AND(G106&lt;&gt;"",H106&lt;&gt;""),MAX(0,24*((G106+H106)-(E106+F106))),IF(AND(G106="",H106=""),MAX(0,24*(NOW()-(E106+F106))),"")))</f>
        <v/>
      </c>
      <c r="L106" s="16" t="n"/>
      <c r="N106">
        <f>IFERROR(Cajones!A106,"")</f>
        <v/>
      </c>
      <c r="O106">
        <f>IFERROR(Catálogos!F106,"")</f>
        <v/>
      </c>
    </row>
    <row r="107" ht="31" customHeight="1">
      <c r="A107" s="25" t="n"/>
      <c r="B107" s="16" t="n"/>
      <c r="C107" s="16" t="n"/>
      <c r="D107" s="15" t="n"/>
      <c r="E107" s="37" t="n"/>
      <c r="F107" s="38" t="n"/>
      <c r="G107" s="37" t="n"/>
      <c r="H107" s="38" t="n"/>
      <c r="I107" s="16" t="n"/>
      <c r="J107" s="22">
        <f>IF(COUNTA(A107:I107)=0,"",IF(OR(A107="",B107="",D107="",E107="",F107=""),"Incompleto",IF(AND(G107="",H107=""),"Ocupando",IF(AND(G107&lt;&gt;"",H107&lt;&gt;""),"Liberado","Incompleto"))))</f>
        <v/>
      </c>
      <c r="K107" s="36">
        <f>IF(OR(E107="",F107=""),"",IF(AND(G107&lt;&gt;"",H107&lt;&gt;""),MAX(0,24*((G107+H107)-(E107+F107))),IF(AND(G107="",H107=""),MAX(0,24*(NOW()-(E107+F107))),"")))</f>
        <v/>
      </c>
      <c r="L107" s="16" t="n"/>
      <c r="N107">
        <f>IFERROR(Cajones!A107,"")</f>
        <v/>
      </c>
      <c r="O107">
        <f>IFERROR(Catálogos!F107,"")</f>
        <v/>
      </c>
    </row>
    <row r="108" ht="31" customHeight="1">
      <c r="A108" s="25" t="n"/>
      <c r="B108" s="16" t="n"/>
      <c r="C108" s="16" t="n"/>
      <c r="D108" s="15" t="n"/>
      <c r="E108" s="37" t="n"/>
      <c r="F108" s="38" t="n"/>
      <c r="G108" s="37" t="n"/>
      <c r="H108" s="38" t="n"/>
      <c r="I108" s="16" t="n"/>
      <c r="J108" s="18">
        <f>IF(COUNTA(A108:I108)=0,"",IF(OR(A108="",B108="",D108="",E108="",F108=""),"Incompleto",IF(AND(G108="",H108=""),"Ocupando",IF(AND(G108&lt;&gt;"",H108&lt;&gt;""),"Liberado","Incompleto"))))</f>
        <v/>
      </c>
      <c r="K108" s="35">
        <f>IF(OR(E108="",F108=""),"",IF(AND(G108&lt;&gt;"",H108&lt;&gt;""),MAX(0,24*((G108+H108)-(E108+F108))),IF(AND(G108="",H108=""),MAX(0,24*(NOW()-(E108+F108))),"")))</f>
        <v/>
      </c>
      <c r="L108" s="16" t="n"/>
      <c r="N108">
        <f>IFERROR(Cajones!A108,"")</f>
        <v/>
      </c>
      <c r="O108">
        <f>IFERROR(Catálogos!F108,"")</f>
        <v/>
      </c>
    </row>
    <row r="109" ht="31" customHeight="1">
      <c r="A109" s="25" t="n"/>
      <c r="B109" s="16" t="n"/>
      <c r="C109" s="16" t="n"/>
      <c r="D109" s="15" t="n"/>
      <c r="E109" s="37" t="n"/>
      <c r="F109" s="38" t="n"/>
      <c r="G109" s="37" t="n"/>
      <c r="H109" s="38" t="n"/>
      <c r="I109" s="16" t="n"/>
      <c r="J109" s="22">
        <f>IF(COUNTA(A109:I109)=0,"",IF(OR(A109="",B109="",D109="",E109="",F109=""),"Incompleto",IF(AND(G109="",H109=""),"Ocupando",IF(AND(G109&lt;&gt;"",H109&lt;&gt;""),"Liberado","Incompleto"))))</f>
        <v/>
      </c>
      <c r="K109" s="36">
        <f>IF(OR(E109="",F109=""),"",IF(AND(G109&lt;&gt;"",H109&lt;&gt;""),MAX(0,24*((G109+H109)-(E109+F109))),IF(AND(G109="",H109=""),MAX(0,24*(NOW()-(E109+F109))),"")))</f>
        <v/>
      </c>
      <c r="L109" s="16" t="n"/>
      <c r="N109">
        <f>IFERROR(Cajones!A109,"")</f>
        <v/>
      </c>
      <c r="O109">
        <f>IFERROR(Catálogos!F109,"")</f>
        <v/>
      </c>
    </row>
    <row r="110" ht="31" customHeight="1">
      <c r="A110" s="25" t="n"/>
      <c r="B110" s="16" t="n"/>
      <c r="C110" s="16" t="n"/>
      <c r="D110" s="15" t="n"/>
      <c r="E110" s="37" t="n"/>
      <c r="F110" s="38" t="n"/>
      <c r="G110" s="37" t="n"/>
      <c r="H110" s="38" t="n"/>
      <c r="I110" s="16" t="n"/>
      <c r="J110" s="18">
        <f>IF(COUNTA(A110:I110)=0,"",IF(OR(A110="",B110="",D110="",E110="",F110=""),"Incompleto",IF(AND(G110="",H110=""),"Ocupando",IF(AND(G110&lt;&gt;"",H110&lt;&gt;""),"Liberado","Incompleto"))))</f>
        <v/>
      </c>
      <c r="K110" s="35">
        <f>IF(OR(E110="",F110=""),"",IF(AND(G110&lt;&gt;"",H110&lt;&gt;""),MAX(0,24*((G110+H110)-(E110+F110))),IF(AND(G110="",H110=""),MAX(0,24*(NOW()-(E110+F110))),"")))</f>
        <v/>
      </c>
      <c r="L110" s="16" t="n"/>
      <c r="N110">
        <f>IFERROR(Cajones!A110,"")</f>
        <v/>
      </c>
      <c r="O110">
        <f>IFERROR(Catálogos!F110,"")</f>
        <v/>
      </c>
    </row>
    <row r="111" ht="31" customHeight="1">
      <c r="A111" s="25" t="n"/>
      <c r="B111" s="16" t="n"/>
      <c r="C111" s="16" t="n"/>
      <c r="D111" s="15" t="n"/>
      <c r="E111" s="37" t="n"/>
      <c r="F111" s="38" t="n"/>
      <c r="G111" s="37" t="n"/>
      <c r="H111" s="38" t="n"/>
      <c r="I111" s="16" t="n"/>
      <c r="J111" s="22">
        <f>IF(COUNTA(A111:I111)=0,"",IF(OR(A111="",B111="",D111="",E111="",F111=""),"Incompleto",IF(AND(G111="",H111=""),"Ocupando",IF(AND(G111&lt;&gt;"",H111&lt;&gt;""),"Liberado","Incompleto"))))</f>
        <v/>
      </c>
      <c r="K111" s="36">
        <f>IF(OR(E111="",F111=""),"",IF(AND(G111&lt;&gt;"",H111&lt;&gt;""),MAX(0,24*((G111+H111)-(E111+F111))),IF(AND(G111="",H111=""),MAX(0,24*(NOW()-(E111+F111))),"")))</f>
        <v/>
      </c>
      <c r="L111" s="16" t="n"/>
      <c r="N111">
        <f>IFERROR(Cajones!A111,"")</f>
        <v/>
      </c>
      <c r="O111">
        <f>IFERROR(Catálogos!F111,"")</f>
        <v/>
      </c>
    </row>
    <row r="112" ht="31" customHeight="1">
      <c r="A112" s="25" t="n"/>
      <c r="B112" s="16" t="n"/>
      <c r="C112" s="16" t="n"/>
      <c r="D112" s="15" t="n"/>
      <c r="E112" s="37" t="n"/>
      <c r="F112" s="38" t="n"/>
      <c r="G112" s="37" t="n"/>
      <c r="H112" s="38" t="n"/>
      <c r="I112" s="16" t="n"/>
      <c r="J112" s="18">
        <f>IF(COUNTA(A112:I112)=0,"",IF(OR(A112="",B112="",D112="",E112="",F112=""),"Incompleto",IF(AND(G112="",H112=""),"Ocupando",IF(AND(G112&lt;&gt;"",H112&lt;&gt;""),"Liberado","Incompleto"))))</f>
        <v/>
      </c>
      <c r="K112" s="35">
        <f>IF(OR(E112="",F112=""),"",IF(AND(G112&lt;&gt;"",H112&lt;&gt;""),MAX(0,24*((G112+H112)-(E112+F112))),IF(AND(G112="",H112=""),MAX(0,24*(NOW()-(E112+F112))),"")))</f>
        <v/>
      </c>
      <c r="L112" s="16" t="n"/>
      <c r="N112">
        <f>IFERROR(Cajones!A112,"")</f>
        <v/>
      </c>
      <c r="O112">
        <f>IFERROR(Catálogos!F112,"")</f>
        <v/>
      </c>
    </row>
    <row r="113" ht="31" customHeight="1">
      <c r="A113" s="25" t="n"/>
      <c r="B113" s="16" t="n"/>
      <c r="C113" s="16" t="n"/>
      <c r="D113" s="15" t="n"/>
      <c r="E113" s="37" t="n"/>
      <c r="F113" s="38" t="n"/>
      <c r="G113" s="37" t="n"/>
      <c r="H113" s="38" t="n"/>
      <c r="I113" s="16" t="n"/>
      <c r="J113" s="22">
        <f>IF(COUNTA(A113:I113)=0,"",IF(OR(A113="",B113="",D113="",E113="",F113=""),"Incompleto",IF(AND(G113="",H113=""),"Ocupando",IF(AND(G113&lt;&gt;"",H113&lt;&gt;""),"Liberado","Incompleto"))))</f>
        <v/>
      </c>
      <c r="K113" s="36">
        <f>IF(OR(E113="",F113=""),"",IF(AND(G113&lt;&gt;"",H113&lt;&gt;""),MAX(0,24*((G113+H113)-(E113+F113))),IF(AND(G113="",H113=""),MAX(0,24*(NOW()-(E113+F113))),"")))</f>
        <v/>
      </c>
      <c r="L113" s="16" t="n"/>
      <c r="N113">
        <f>IFERROR(Cajones!A113,"")</f>
        <v/>
      </c>
      <c r="O113">
        <f>IFERROR(Catálogos!F113,"")</f>
        <v/>
      </c>
    </row>
    <row r="114" ht="31" customHeight="1">
      <c r="A114" s="25" t="n"/>
      <c r="B114" s="16" t="n"/>
      <c r="C114" s="16" t="n"/>
      <c r="D114" s="15" t="n"/>
      <c r="E114" s="37" t="n"/>
      <c r="F114" s="38" t="n"/>
      <c r="G114" s="37" t="n"/>
      <c r="H114" s="38" t="n"/>
      <c r="I114" s="16" t="n"/>
      <c r="J114" s="18">
        <f>IF(COUNTA(A114:I114)=0,"",IF(OR(A114="",B114="",D114="",E114="",F114=""),"Incompleto",IF(AND(G114="",H114=""),"Ocupando",IF(AND(G114&lt;&gt;"",H114&lt;&gt;""),"Liberado","Incompleto"))))</f>
        <v/>
      </c>
      <c r="K114" s="35">
        <f>IF(OR(E114="",F114=""),"",IF(AND(G114&lt;&gt;"",H114&lt;&gt;""),MAX(0,24*((G114+H114)-(E114+F114))),IF(AND(G114="",H114=""),MAX(0,24*(NOW()-(E114+F114))),"")))</f>
        <v/>
      </c>
      <c r="L114" s="16" t="n"/>
      <c r="N114">
        <f>IFERROR(Cajones!A114,"")</f>
        <v/>
      </c>
      <c r="O114">
        <f>IFERROR(Catálogos!F114,"")</f>
        <v/>
      </c>
    </row>
    <row r="115" ht="31" customHeight="1">
      <c r="A115" s="25" t="n"/>
      <c r="B115" s="16" t="n"/>
      <c r="C115" s="16" t="n"/>
      <c r="D115" s="15" t="n"/>
      <c r="E115" s="37" t="n"/>
      <c r="F115" s="38" t="n"/>
      <c r="G115" s="37" t="n"/>
      <c r="H115" s="38" t="n"/>
      <c r="I115" s="16" t="n"/>
      <c r="J115" s="22">
        <f>IF(COUNTA(A115:I115)=0,"",IF(OR(A115="",B115="",D115="",E115="",F115=""),"Incompleto",IF(AND(G115="",H115=""),"Ocupando",IF(AND(G115&lt;&gt;"",H115&lt;&gt;""),"Liberado","Incompleto"))))</f>
        <v/>
      </c>
      <c r="K115" s="36">
        <f>IF(OR(E115="",F115=""),"",IF(AND(G115&lt;&gt;"",H115&lt;&gt;""),MAX(0,24*((G115+H115)-(E115+F115))),IF(AND(G115="",H115=""),MAX(0,24*(NOW()-(E115+F115))),"")))</f>
        <v/>
      </c>
      <c r="L115" s="16" t="n"/>
      <c r="N115">
        <f>IFERROR(Cajones!A115,"")</f>
        <v/>
      </c>
      <c r="O115">
        <f>IFERROR(Catálogos!F115,"")</f>
        <v/>
      </c>
    </row>
    <row r="116" ht="31" customHeight="1">
      <c r="A116" s="25" t="n"/>
      <c r="B116" s="16" t="n"/>
      <c r="C116" s="16" t="n"/>
      <c r="D116" s="15" t="n"/>
      <c r="E116" s="37" t="n"/>
      <c r="F116" s="38" t="n"/>
      <c r="G116" s="37" t="n"/>
      <c r="H116" s="38" t="n"/>
      <c r="I116" s="16" t="n"/>
      <c r="J116" s="18">
        <f>IF(COUNTA(A116:I116)=0,"",IF(OR(A116="",B116="",D116="",E116="",F116=""),"Incompleto",IF(AND(G116="",H116=""),"Ocupando",IF(AND(G116&lt;&gt;"",H116&lt;&gt;""),"Liberado","Incompleto"))))</f>
        <v/>
      </c>
      <c r="K116" s="35">
        <f>IF(OR(E116="",F116=""),"",IF(AND(G116&lt;&gt;"",H116&lt;&gt;""),MAX(0,24*((G116+H116)-(E116+F116))),IF(AND(G116="",H116=""),MAX(0,24*(NOW()-(E116+F116))),"")))</f>
        <v/>
      </c>
      <c r="L116" s="16" t="n"/>
      <c r="N116">
        <f>IFERROR(Cajones!A116,"")</f>
        <v/>
      </c>
      <c r="O116">
        <f>IFERROR(Catálogos!F116,"")</f>
        <v/>
      </c>
    </row>
    <row r="117" ht="31" customHeight="1">
      <c r="A117" s="25" t="n"/>
      <c r="B117" s="16" t="n"/>
      <c r="C117" s="16" t="n"/>
      <c r="D117" s="15" t="n"/>
      <c r="E117" s="37" t="n"/>
      <c r="F117" s="38" t="n"/>
      <c r="G117" s="37" t="n"/>
      <c r="H117" s="38" t="n"/>
      <c r="I117" s="16" t="n"/>
      <c r="J117" s="22">
        <f>IF(COUNTA(A117:I117)=0,"",IF(OR(A117="",B117="",D117="",E117="",F117=""),"Incompleto",IF(AND(G117="",H117=""),"Ocupando",IF(AND(G117&lt;&gt;"",H117&lt;&gt;""),"Liberado","Incompleto"))))</f>
        <v/>
      </c>
      <c r="K117" s="36">
        <f>IF(OR(E117="",F117=""),"",IF(AND(G117&lt;&gt;"",H117&lt;&gt;""),MAX(0,24*((G117+H117)-(E117+F117))),IF(AND(G117="",H117=""),MAX(0,24*(NOW()-(E117+F117))),"")))</f>
        <v/>
      </c>
      <c r="L117" s="16" t="n"/>
      <c r="N117">
        <f>IFERROR(Cajones!A117,"")</f>
        <v/>
      </c>
      <c r="O117">
        <f>IFERROR(Catálogos!F117,"")</f>
        <v/>
      </c>
    </row>
    <row r="118" ht="31" customHeight="1">
      <c r="A118" s="25" t="n"/>
      <c r="B118" s="16" t="n"/>
      <c r="C118" s="16" t="n"/>
      <c r="D118" s="15" t="n"/>
      <c r="E118" s="37" t="n"/>
      <c r="F118" s="38" t="n"/>
      <c r="G118" s="37" t="n"/>
      <c r="H118" s="38" t="n"/>
      <c r="I118" s="16" t="n"/>
      <c r="J118" s="18">
        <f>IF(COUNTA(A118:I118)=0,"",IF(OR(A118="",B118="",D118="",E118="",F118=""),"Incompleto",IF(AND(G118="",H118=""),"Ocupando",IF(AND(G118&lt;&gt;"",H118&lt;&gt;""),"Liberado","Incompleto"))))</f>
        <v/>
      </c>
      <c r="K118" s="35">
        <f>IF(OR(E118="",F118=""),"",IF(AND(G118&lt;&gt;"",H118&lt;&gt;""),MAX(0,24*((G118+H118)-(E118+F118))),IF(AND(G118="",H118=""),MAX(0,24*(NOW()-(E118+F118))),"")))</f>
        <v/>
      </c>
      <c r="L118" s="16" t="n"/>
      <c r="N118">
        <f>IFERROR(Cajones!A118,"")</f>
        <v/>
      </c>
      <c r="O118">
        <f>IFERROR(Catálogos!F118,"")</f>
        <v/>
      </c>
    </row>
    <row r="119" ht="31" customHeight="1">
      <c r="A119" s="25" t="n"/>
      <c r="B119" s="16" t="n"/>
      <c r="C119" s="16" t="n"/>
      <c r="D119" s="15" t="n"/>
      <c r="E119" s="37" t="n"/>
      <c r="F119" s="38" t="n"/>
      <c r="G119" s="37" t="n"/>
      <c r="H119" s="38" t="n"/>
      <c r="I119" s="16" t="n"/>
      <c r="J119" s="22">
        <f>IF(COUNTA(A119:I119)=0,"",IF(OR(A119="",B119="",D119="",E119="",F119=""),"Incompleto",IF(AND(G119="",H119=""),"Ocupando",IF(AND(G119&lt;&gt;"",H119&lt;&gt;""),"Liberado","Incompleto"))))</f>
        <v/>
      </c>
      <c r="K119" s="36">
        <f>IF(OR(E119="",F119=""),"",IF(AND(G119&lt;&gt;"",H119&lt;&gt;""),MAX(0,24*((G119+H119)-(E119+F119))),IF(AND(G119="",H119=""),MAX(0,24*(NOW()-(E119+F119))),"")))</f>
        <v/>
      </c>
      <c r="L119" s="16" t="n"/>
      <c r="N119">
        <f>IFERROR(Cajones!A119,"")</f>
        <v/>
      </c>
      <c r="O119">
        <f>IFERROR(Catálogos!F119,"")</f>
        <v/>
      </c>
    </row>
    <row r="120" ht="31" customHeight="1">
      <c r="A120" s="25" t="n"/>
      <c r="B120" s="16" t="n"/>
      <c r="C120" s="16" t="n"/>
      <c r="D120" s="15" t="n"/>
      <c r="E120" s="37" t="n"/>
      <c r="F120" s="38" t="n"/>
      <c r="G120" s="37" t="n"/>
      <c r="H120" s="38" t="n"/>
      <c r="I120" s="16" t="n"/>
      <c r="J120" s="18">
        <f>IF(COUNTA(A120:I120)=0,"",IF(OR(A120="",B120="",D120="",E120="",F120=""),"Incompleto",IF(AND(G120="",H120=""),"Ocupando",IF(AND(G120&lt;&gt;"",H120&lt;&gt;""),"Liberado","Incompleto"))))</f>
        <v/>
      </c>
      <c r="K120" s="35">
        <f>IF(OR(E120="",F120=""),"",IF(AND(G120&lt;&gt;"",H120&lt;&gt;""),MAX(0,24*((G120+H120)-(E120+F120))),IF(AND(G120="",H120=""),MAX(0,24*(NOW()-(E120+F120))),"")))</f>
        <v/>
      </c>
      <c r="L120" s="16" t="n"/>
      <c r="N120">
        <f>IFERROR(Cajones!A120,"")</f>
        <v/>
      </c>
      <c r="O120">
        <f>IFERROR(Catálogos!F120,"")</f>
        <v/>
      </c>
    </row>
    <row r="121" ht="31" customHeight="1">
      <c r="A121" s="25" t="n"/>
      <c r="B121" s="16" t="n"/>
      <c r="C121" s="16" t="n"/>
      <c r="D121" s="15" t="n"/>
      <c r="E121" s="37" t="n"/>
      <c r="F121" s="38" t="n"/>
      <c r="G121" s="37" t="n"/>
      <c r="H121" s="38" t="n"/>
      <c r="I121" s="16" t="n"/>
      <c r="J121" s="22">
        <f>IF(COUNTA(A121:I121)=0,"",IF(OR(A121="",B121="",D121="",E121="",F121=""),"Incompleto",IF(AND(G121="",H121=""),"Ocupando",IF(AND(G121&lt;&gt;"",H121&lt;&gt;""),"Liberado","Incompleto"))))</f>
        <v/>
      </c>
      <c r="K121" s="36">
        <f>IF(OR(E121="",F121=""),"",IF(AND(G121&lt;&gt;"",H121&lt;&gt;""),MAX(0,24*((G121+H121)-(E121+F121))),IF(AND(G121="",H121=""),MAX(0,24*(NOW()-(E121+F121))),"")))</f>
        <v/>
      </c>
      <c r="L121" s="16" t="n"/>
      <c r="N121">
        <f>IFERROR(Cajones!A121,"")</f>
        <v/>
      </c>
      <c r="O121">
        <f>IFERROR(Catálogos!F121,"")</f>
        <v/>
      </c>
    </row>
    <row r="122" ht="31" customHeight="1">
      <c r="A122" s="25" t="n"/>
      <c r="B122" s="16" t="n"/>
      <c r="C122" s="16" t="n"/>
      <c r="D122" s="15" t="n"/>
      <c r="E122" s="37" t="n"/>
      <c r="F122" s="38" t="n"/>
      <c r="G122" s="37" t="n"/>
      <c r="H122" s="38" t="n"/>
      <c r="I122" s="16" t="n"/>
      <c r="J122" s="18">
        <f>IF(COUNTA(A122:I122)=0,"",IF(OR(A122="",B122="",D122="",E122="",F122=""),"Incompleto",IF(AND(G122="",H122=""),"Ocupando",IF(AND(G122&lt;&gt;"",H122&lt;&gt;""),"Liberado","Incompleto"))))</f>
        <v/>
      </c>
      <c r="K122" s="35">
        <f>IF(OR(E122="",F122=""),"",IF(AND(G122&lt;&gt;"",H122&lt;&gt;""),MAX(0,24*((G122+H122)-(E122+F122))),IF(AND(G122="",H122=""),MAX(0,24*(NOW()-(E122+F122))),"")))</f>
        <v/>
      </c>
      <c r="L122" s="16" t="n"/>
      <c r="N122">
        <f>IFERROR(Cajones!A122,"")</f>
        <v/>
      </c>
      <c r="O122">
        <f>IFERROR(Catálogos!F122,"")</f>
        <v/>
      </c>
    </row>
    <row r="123" ht="31" customHeight="1">
      <c r="A123" s="25" t="n"/>
      <c r="B123" s="16" t="n"/>
      <c r="C123" s="16" t="n"/>
      <c r="D123" s="15" t="n"/>
      <c r="E123" s="37" t="n"/>
      <c r="F123" s="38" t="n"/>
      <c r="G123" s="37" t="n"/>
      <c r="H123" s="38" t="n"/>
      <c r="I123" s="16" t="n"/>
      <c r="J123" s="22">
        <f>IF(COUNTA(A123:I123)=0,"",IF(OR(A123="",B123="",D123="",E123="",F123=""),"Incompleto",IF(AND(G123="",H123=""),"Ocupando",IF(AND(G123&lt;&gt;"",H123&lt;&gt;""),"Liberado","Incompleto"))))</f>
        <v/>
      </c>
      <c r="K123" s="36">
        <f>IF(OR(E123="",F123=""),"",IF(AND(G123&lt;&gt;"",H123&lt;&gt;""),MAX(0,24*((G123+H123)-(E123+F123))),IF(AND(G123="",H123=""),MAX(0,24*(NOW()-(E123+F123))),"")))</f>
        <v/>
      </c>
      <c r="L123" s="16" t="n"/>
      <c r="N123">
        <f>IFERROR(Cajones!A123,"")</f>
        <v/>
      </c>
      <c r="O123">
        <f>IFERROR(Catálogos!F123,"")</f>
        <v/>
      </c>
    </row>
    <row r="124" ht="31" customHeight="1">
      <c r="A124" s="25" t="n"/>
      <c r="B124" s="16" t="n"/>
      <c r="C124" s="16" t="n"/>
      <c r="D124" s="15" t="n"/>
      <c r="E124" s="37" t="n"/>
      <c r="F124" s="38" t="n"/>
      <c r="G124" s="37" t="n"/>
      <c r="H124" s="38" t="n"/>
      <c r="I124" s="16" t="n"/>
      <c r="J124" s="18">
        <f>IF(COUNTA(A124:I124)=0,"",IF(OR(A124="",B124="",D124="",E124="",F124=""),"Incompleto",IF(AND(G124="",H124=""),"Ocupando",IF(AND(G124&lt;&gt;"",H124&lt;&gt;""),"Liberado","Incompleto"))))</f>
        <v/>
      </c>
      <c r="K124" s="35">
        <f>IF(OR(E124="",F124=""),"",IF(AND(G124&lt;&gt;"",H124&lt;&gt;""),MAX(0,24*((G124+H124)-(E124+F124))),IF(AND(G124="",H124=""),MAX(0,24*(NOW()-(E124+F124))),"")))</f>
        <v/>
      </c>
      <c r="L124" s="16" t="n"/>
      <c r="N124">
        <f>IFERROR(Cajones!A124,"")</f>
        <v/>
      </c>
      <c r="O124">
        <f>IFERROR(Catálogos!F124,"")</f>
        <v/>
      </c>
    </row>
    <row r="125" ht="31" customHeight="1">
      <c r="A125" s="25" t="n"/>
      <c r="B125" s="16" t="n"/>
      <c r="C125" s="16" t="n"/>
      <c r="D125" s="15" t="n"/>
      <c r="E125" s="37" t="n"/>
      <c r="F125" s="38" t="n"/>
      <c r="G125" s="37" t="n"/>
      <c r="H125" s="38" t="n"/>
      <c r="I125" s="16" t="n"/>
      <c r="J125" s="22">
        <f>IF(COUNTA(A125:I125)=0,"",IF(OR(A125="",B125="",D125="",E125="",F125=""),"Incompleto",IF(AND(G125="",H125=""),"Ocupando",IF(AND(G125&lt;&gt;"",H125&lt;&gt;""),"Liberado","Incompleto"))))</f>
        <v/>
      </c>
      <c r="K125" s="36">
        <f>IF(OR(E125="",F125=""),"",IF(AND(G125&lt;&gt;"",H125&lt;&gt;""),MAX(0,24*((G125+H125)-(E125+F125))),IF(AND(G125="",H125=""),MAX(0,24*(NOW()-(E125+F125))),"")))</f>
        <v/>
      </c>
      <c r="L125" s="16" t="n"/>
      <c r="N125">
        <f>IFERROR(Cajones!A125,"")</f>
        <v/>
      </c>
      <c r="O125">
        <f>IFERROR(Catálogos!F125,"")</f>
        <v/>
      </c>
    </row>
    <row r="126" ht="31" customHeight="1">
      <c r="A126" s="25" t="n"/>
      <c r="B126" s="16" t="n"/>
      <c r="C126" s="16" t="n"/>
      <c r="D126" s="15" t="n"/>
      <c r="E126" s="37" t="n"/>
      <c r="F126" s="38" t="n"/>
      <c r="G126" s="37" t="n"/>
      <c r="H126" s="38" t="n"/>
      <c r="I126" s="16" t="n"/>
      <c r="J126" s="18">
        <f>IF(COUNTA(A126:I126)=0,"",IF(OR(A126="",B126="",D126="",E126="",F126=""),"Incompleto",IF(AND(G126="",H126=""),"Ocupando",IF(AND(G126&lt;&gt;"",H126&lt;&gt;""),"Liberado","Incompleto"))))</f>
        <v/>
      </c>
      <c r="K126" s="35">
        <f>IF(OR(E126="",F126=""),"",IF(AND(G126&lt;&gt;"",H126&lt;&gt;""),MAX(0,24*((G126+H126)-(E126+F126))),IF(AND(G126="",H126=""),MAX(0,24*(NOW()-(E126+F126))),"")))</f>
        <v/>
      </c>
      <c r="L126" s="16" t="n"/>
      <c r="N126">
        <f>IFERROR(Cajones!A126,"")</f>
        <v/>
      </c>
      <c r="O126">
        <f>IFERROR(Catálogos!F126,"")</f>
        <v/>
      </c>
    </row>
    <row r="127" ht="31" customHeight="1">
      <c r="A127" s="25" t="n"/>
      <c r="B127" s="16" t="n"/>
      <c r="C127" s="16" t="n"/>
      <c r="D127" s="15" t="n"/>
      <c r="E127" s="37" t="n"/>
      <c r="F127" s="38" t="n"/>
      <c r="G127" s="37" t="n"/>
      <c r="H127" s="38" t="n"/>
      <c r="I127" s="16" t="n"/>
      <c r="J127" s="22">
        <f>IF(COUNTA(A127:I127)=0,"",IF(OR(A127="",B127="",D127="",E127="",F127=""),"Incompleto",IF(AND(G127="",H127=""),"Ocupando",IF(AND(G127&lt;&gt;"",H127&lt;&gt;""),"Liberado","Incompleto"))))</f>
        <v/>
      </c>
      <c r="K127" s="36">
        <f>IF(OR(E127="",F127=""),"",IF(AND(G127&lt;&gt;"",H127&lt;&gt;""),MAX(0,24*((G127+H127)-(E127+F127))),IF(AND(G127="",H127=""),MAX(0,24*(NOW()-(E127+F127))),"")))</f>
        <v/>
      </c>
      <c r="L127" s="16" t="n"/>
      <c r="N127">
        <f>IFERROR(Cajones!A127,"")</f>
        <v/>
      </c>
      <c r="O127">
        <f>IFERROR(Catálogos!F127,"")</f>
        <v/>
      </c>
    </row>
    <row r="128" ht="31" customHeight="1">
      <c r="A128" s="25" t="n"/>
      <c r="B128" s="16" t="n"/>
      <c r="C128" s="16" t="n"/>
      <c r="D128" s="15" t="n"/>
      <c r="E128" s="37" t="n"/>
      <c r="F128" s="38" t="n"/>
      <c r="G128" s="37" t="n"/>
      <c r="H128" s="38" t="n"/>
      <c r="I128" s="16" t="n"/>
      <c r="J128" s="18">
        <f>IF(COUNTA(A128:I128)=0,"",IF(OR(A128="",B128="",D128="",E128="",F128=""),"Incompleto",IF(AND(G128="",H128=""),"Ocupando",IF(AND(G128&lt;&gt;"",H128&lt;&gt;""),"Liberado","Incompleto"))))</f>
        <v/>
      </c>
      <c r="K128" s="35">
        <f>IF(OR(E128="",F128=""),"",IF(AND(G128&lt;&gt;"",H128&lt;&gt;""),MAX(0,24*((G128+H128)-(E128+F128))),IF(AND(G128="",H128=""),MAX(0,24*(NOW()-(E128+F128))),"")))</f>
        <v/>
      </c>
      <c r="L128" s="16" t="n"/>
      <c r="N128">
        <f>IFERROR(Cajones!A128,"")</f>
        <v/>
      </c>
      <c r="O128">
        <f>IFERROR(Catálogos!F128,"")</f>
        <v/>
      </c>
    </row>
    <row r="129" ht="31" customHeight="1">
      <c r="A129" s="25" t="n"/>
      <c r="B129" s="16" t="n"/>
      <c r="C129" s="16" t="n"/>
      <c r="D129" s="15" t="n"/>
      <c r="E129" s="37" t="n"/>
      <c r="F129" s="38" t="n"/>
      <c r="G129" s="37" t="n"/>
      <c r="H129" s="38" t="n"/>
      <c r="I129" s="16" t="n"/>
      <c r="J129" s="22">
        <f>IF(COUNTA(A129:I129)=0,"",IF(OR(A129="",B129="",D129="",E129="",F129=""),"Incompleto",IF(AND(G129="",H129=""),"Ocupando",IF(AND(G129&lt;&gt;"",H129&lt;&gt;""),"Liberado","Incompleto"))))</f>
        <v/>
      </c>
      <c r="K129" s="36">
        <f>IF(OR(E129="",F129=""),"",IF(AND(G129&lt;&gt;"",H129&lt;&gt;""),MAX(0,24*((G129+H129)-(E129+F129))),IF(AND(G129="",H129=""),MAX(0,24*(NOW()-(E129+F129))),"")))</f>
        <v/>
      </c>
      <c r="L129" s="16" t="n"/>
      <c r="N129">
        <f>IFERROR(Cajones!A129,"")</f>
        <v/>
      </c>
      <c r="O129">
        <f>IFERROR(Catálogos!F129,"")</f>
        <v/>
      </c>
    </row>
    <row r="130" ht="31" customHeight="1">
      <c r="A130" s="25" t="n"/>
      <c r="B130" s="16" t="n"/>
      <c r="C130" s="16" t="n"/>
      <c r="D130" s="15" t="n"/>
      <c r="E130" s="37" t="n"/>
      <c r="F130" s="38" t="n"/>
      <c r="G130" s="37" t="n"/>
      <c r="H130" s="38" t="n"/>
      <c r="I130" s="16" t="n"/>
      <c r="J130" s="18">
        <f>IF(COUNTA(A130:I130)=0,"",IF(OR(A130="",B130="",D130="",E130="",F130=""),"Incompleto",IF(AND(G130="",H130=""),"Ocupando",IF(AND(G130&lt;&gt;"",H130&lt;&gt;""),"Liberado","Incompleto"))))</f>
        <v/>
      </c>
      <c r="K130" s="35">
        <f>IF(OR(E130="",F130=""),"",IF(AND(G130&lt;&gt;"",H130&lt;&gt;""),MAX(0,24*((G130+H130)-(E130+F130))),IF(AND(G130="",H130=""),MAX(0,24*(NOW()-(E130+F130))),"")))</f>
        <v/>
      </c>
      <c r="L130" s="16" t="n"/>
      <c r="N130">
        <f>IFERROR(Cajones!A130,"")</f>
        <v/>
      </c>
      <c r="O130">
        <f>IFERROR(Catálogos!F130,"")</f>
        <v/>
      </c>
    </row>
    <row r="131" ht="31" customHeight="1">
      <c r="A131" s="25" t="n"/>
      <c r="B131" s="16" t="n"/>
      <c r="C131" s="16" t="n"/>
      <c r="D131" s="15" t="n"/>
      <c r="E131" s="37" t="n"/>
      <c r="F131" s="38" t="n"/>
      <c r="G131" s="37" t="n"/>
      <c r="H131" s="38" t="n"/>
      <c r="I131" s="16" t="n"/>
      <c r="J131" s="22">
        <f>IF(COUNTA(A131:I131)=0,"",IF(OR(A131="",B131="",D131="",E131="",F131=""),"Incompleto",IF(AND(G131="",H131=""),"Ocupando",IF(AND(G131&lt;&gt;"",H131&lt;&gt;""),"Liberado","Incompleto"))))</f>
        <v/>
      </c>
      <c r="K131" s="36">
        <f>IF(OR(E131="",F131=""),"",IF(AND(G131&lt;&gt;"",H131&lt;&gt;""),MAX(0,24*((G131+H131)-(E131+F131))),IF(AND(G131="",H131=""),MAX(0,24*(NOW()-(E131+F131))),"")))</f>
        <v/>
      </c>
      <c r="L131" s="16" t="n"/>
      <c r="N131">
        <f>IFERROR(Cajones!A131,"")</f>
        <v/>
      </c>
      <c r="O131">
        <f>IFERROR(Catálogos!F131,"")</f>
        <v/>
      </c>
    </row>
    <row r="132" ht="31" customHeight="1">
      <c r="A132" s="25" t="n"/>
      <c r="B132" s="16" t="n"/>
      <c r="C132" s="16" t="n"/>
      <c r="D132" s="15" t="n"/>
      <c r="E132" s="37" t="n"/>
      <c r="F132" s="38" t="n"/>
      <c r="G132" s="37" t="n"/>
      <c r="H132" s="38" t="n"/>
      <c r="I132" s="16" t="n"/>
      <c r="J132" s="18">
        <f>IF(COUNTA(A132:I132)=0,"",IF(OR(A132="",B132="",D132="",E132="",F132=""),"Incompleto",IF(AND(G132="",H132=""),"Ocupando",IF(AND(G132&lt;&gt;"",H132&lt;&gt;""),"Liberado","Incompleto"))))</f>
        <v/>
      </c>
      <c r="K132" s="35">
        <f>IF(OR(E132="",F132=""),"",IF(AND(G132&lt;&gt;"",H132&lt;&gt;""),MAX(0,24*((G132+H132)-(E132+F132))),IF(AND(G132="",H132=""),MAX(0,24*(NOW()-(E132+F132))),"")))</f>
        <v/>
      </c>
      <c r="L132" s="16" t="n"/>
      <c r="N132">
        <f>IFERROR(Cajones!A132,"")</f>
        <v/>
      </c>
      <c r="O132">
        <f>IFERROR(Catálogos!F132,"")</f>
        <v/>
      </c>
    </row>
    <row r="133" ht="31" customHeight="1">
      <c r="A133" s="25" t="n"/>
      <c r="B133" s="16" t="n"/>
      <c r="C133" s="16" t="n"/>
      <c r="D133" s="15" t="n"/>
      <c r="E133" s="37" t="n"/>
      <c r="F133" s="38" t="n"/>
      <c r="G133" s="37" t="n"/>
      <c r="H133" s="38" t="n"/>
      <c r="I133" s="16" t="n"/>
      <c r="J133" s="22">
        <f>IF(COUNTA(A133:I133)=0,"",IF(OR(A133="",B133="",D133="",E133="",F133=""),"Incompleto",IF(AND(G133="",H133=""),"Ocupando",IF(AND(G133&lt;&gt;"",H133&lt;&gt;""),"Liberado","Incompleto"))))</f>
        <v/>
      </c>
      <c r="K133" s="36">
        <f>IF(OR(E133="",F133=""),"",IF(AND(G133&lt;&gt;"",H133&lt;&gt;""),MAX(0,24*((G133+H133)-(E133+F133))),IF(AND(G133="",H133=""),MAX(0,24*(NOW()-(E133+F133))),"")))</f>
        <v/>
      </c>
      <c r="L133" s="16" t="n"/>
      <c r="N133">
        <f>IFERROR(Cajones!A133,"")</f>
        <v/>
      </c>
      <c r="O133">
        <f>IFERROR(Catálogos!F133,"")</f>
        <v/>
      </c>
    </row>
    <row r="134" ht="31" customHeight="1">
      <c r="A134" s="25" t="n"/>
      <c r="B134" s="16" t="n"/>
      <c r="C134" s="16" t="n"/>
      <c r="D134" s="15" t="n"/>
      <c r="E134" s="37" t="n"/>
      <c r="F134" s="38" t="n"/>
      <c r="G134" s="37" t="n"/>
      <c r="H134" s="38" t="n"/>
      <c r="I134" s="16" t="n"/>
      <c r="J134" s="18">
        <f>IF(COUNTA(A134:I134)=0,"",IF(OR(A134="",B134="",D134="",E134="",F134=""),"Incompleto",IF(AND(G134="",H134=""),"Ocupando",IF(AND(G134&lt;&gt;"",H134&lt;&gt;""),"Liberado","Incompleto"))))</f>
        <v/>
      </c>
      <c r="K134" s="35">
        <f>IF(OR(E134="",F134=""),"",IF(AND(G134&lt;&gt;"",H134&lt;&gt;""),MAX(0,24*((G134+H134)-(E134+F134))),IF(AND(G134="",H134=""),MAX(0,24*(NOW()-(E134+F134))),"")))</f>
        <v/>
      </c>
      <c r="L134" s="16" t="n"/>
      <c r="N134">
        <f>IFERROR(Cajones!A134,"")</f>
        <v/>
      </c>
      <c r="O134">
        <f>IFERROR(Catálogos!F134,"")</f>
        <v/>
      </c>
    </row>
    <row r="135" ht="31" customHeight="1">
      <c r="A135" s="25" t="n"/>
      <c r="B135" s="16" t="n"/>
      <c r="C135" s="16" t="n"/>
      <c r="D135" s="15" t="n"/>
      <c r="E135" s="37" t="n"/>
      <c r="F135" s="38" t="n"/>
      <c r="G135" s="37" t="n"/>
      <c r="H135" s="38" t="n"/>
      <c r="I135" s="16" t="n"/>
      <c r="J135" s="22">
        <f>IF(COUNTA(A135:I135)=0,"",IF(OR(A135="",B135="",D135="",E135="",F135=""),"Incompleto",IF(AND(G135="",H135=""),"Ocupando",IF(AND(G135&lt;&gt;"",H135&lt;&gt;""),"Liberado","Incompleto"))))</f>
        <v/>
      </c>
      <c r="K135" s="36">
        <f>IF(OR(E135="",F135=""),"",IF(AND(G135&lt;&gt;"",H135&lt;&gt;""),MAX(0,24*((G135+H135)-(E135+F135))),IF(AND(G135="",H135=""),MAX(0,24*(NOW()-(E135+F135))),"")))</f>
        <v/>
      </c>
      <c r="L135" s="16" t="n"/>
      <c r="N135">
        <f>IFERROR(Cajones!A135,"")</f>
        <v/>
      </c>
      <c r="O135">
        <f>IFERROR(Catálogos!F135,"")</f>
        <v/>
      </c>
    </row>
    <row r="136" ht="31" customHeight="1">
      <c r="A136" s="25" t="n"/>
      <c r="B136" s="16" t="n"/>
      <c r="C136" s="16" t="n"/>
      <c r="D136" s="15" t="n"/>
      <c r="E136" s="37" t="n"/>
      <c r="F136" s="38" t="n"/>
      <c r="G136" s="37" t="n"/>
      <c r="H136" s="38" t="n"/>
      <c r="I136" s="16" t="n"/>
      <c r="J136" s="18">
        <f>IF(COUNTA(A136:I136)=0,"",IF(OR(A136="",B136="",D136="",E136="",F136=""),"Incompleto",IF(AND(G136="",H136=""),"Ocupando",IF(AND(G136&lt;&gt;"",H136&lt;&gt;""),"Liberado","Incompleto"))))</f>
        <v/>
      </c>
      <c r="K136" s="35">
        <f>IF(OR(E136="",F136=""),"",IF(AND(G136&lt;&gt;"",H136&lt;&gt;""),MAX(0,24*((G136+H136)-(E136+F136))),IF(AND(G136="",H136=""),MAX(0,24*(NOW()-(E136+F136))),"")))</f>
        <v/>
      </c>
      <c r="L136" s="16" t="n"/>
      <c r="N136">
        <f>IFERROR(Cajones!A136,"")</f>
        <v/>
      </c>
      <c r="O136">
        <f>IFERROR(Catálogos!F136,"")</f>
        <v/>
      </c>
    </row>
    <row r="137" ht="31" customHeight="1">
      <c r="A137" s="25" t="n"/>
      <c r="B137" s="16" t="n"/>
      <c r="C137" s="16" t="n"/>
      <c r="D137" s="15" t="n"/>
      <c r="E137" s="37" t="n"/>
      <c r="F137" s="38" t="n"/>
      <c r="G137" s="37" t="n"/>
      <c r="H137" s="38" t="n"/>
      <c r="I137" s="16" t="n"/>
      <c r="J137" s="22">
        <f>IF(COUNTA(A137:I137)=0,"",IF(OR(A137="",B137="",D137="",E137="",F137=""),"Incompleto",IF(AND(G137="",H137=""),"Ocupando",IF(AND(G137&lt;&gt;"",H137&lt;&gt;""),"Liberado","Incompleto"))))</f>
        <v/>
      </c>
      <c r="K137" s="36">
        <f>IF(OR(E137="",F137=""),"",IF(AND(G137&lt;&gt;"",H137&lt;&gt;""),MAX(0,24*((G137+H137)-(E137+F137))),IF(AND(G137="",H137=""),MAX(0,24*(NOW()-(E137+F137))),"")))</f>
        <v/>
      </c>
      <c r="L137" s="16" t="n"/>
      <c r="N137">
        <f>IFERROR(Cajones!A137,"")</f>
        <v/>
      </c>
      <c r="O137">
        <f>IFERROR(Catálogos!F137,"")</f>
        <v/>
      </c>
    </row>
    <row r="138" ht="31" customHeight="1">
      <c r="A138" s="25" t="n"/>
      <c r="B138" s="16" t="n"/>
      <c r="C138" s="16" t="n"/>
      <c r="D138" s="15" t="n"/>
      <c r="E138" s="37" t="n"/>
      <c r="F138" s="38" t="n"/>
      <c r="G138" s="37" t="n"/>
      <c r="H138" s="38" t="n"/>
      <c r="I138" s="16" t="n"/>
      <c r="J138" s="18">
        <f>IF(COUNTA(A138:I138)=0,"",IF(OR(A138="",B138="",D138="",E138="",F138=""),"Incompleto",IF(AND(G138="",H138=""),"Ocupando",IF(AND(G138&lt;&gt;"",H138&lt;&gt;""),"Liberado","Incompleto"))))</f>
        <v/>
      </c>
      <c r="K138" s="35">
        <f>IF(OR(E138="",F138=""),"",IF(AND(G138&lt;&gt;"",H138&lt;&gt;""),MAX(0,24*((G138+H138)-(E138+F138))),IF(AND(G138="",H138=""),MAX(0,24*(NOW()-(E138+F138))),"")))</f>
        <v/>
      </c>
      <c r="L138" s="16" t="n"/>
      <c r="N138">
        <f>IFERROR(Cajones!A138,"")</f>
        <v/>
      </c>
      <c r="O138">
        <f>IFERROR(Catálogos!F138,"")</f>
        <v/>
      </c>
    </row>
    <row r="139" ht="31" customHeight="1">
      <c r="A139" s="25" t="n"/>
      <c r="B139" s="16" t="n"/>
      <c r="C139" s="16" t="n"/>
      <c r="D139" s="15" t="n"/>
      <c r="E139" s="37" t="n"/>
      <c r="F139" s="38" t="n"/>
      <c r="G139" s="37" t="n"/>
      <c r="H139" s="38" t="n"/>
      <c r="I139" s="16" t="n"/>
      <c r="J139" s="22">
        <f>IF(COUNTA(A139:I139)=0,"",IF(OR(A139="",B139="",D139="",E139="",F139=""),"Incompleto",IF(AND(G139="",H139=""),"Ocupando",IF(AND(G139&lt;&gt;"",H139&lt;&gt;""),"Liberado","Incompleto"))))</f>
        <v/>
      </c>
      <c r="K139" s="36">
        <f>IF(OR(E139="",F139=""),"",IF(AND(G139&lt;&gt;"",H139&lt;&gt;""),MAX(0,24*((G139+H139)-(E139+F139))),IF(AND(G139="",H139=""),MAX(0,24*(NOW()-(E139+F139))),"")))</f>
        <v/>
      </c>
      <c r="L139" s="16" t="n"/>
      <c r="N139">
        <f>IFERROR(Cajones!A139,"")</f>
        <v/>
      </c>
      <c r="O139">
        <f>IFERROR(Catálogos!F139,"")</f>
        <v/>
      </c>
    </row>
    <row r="140" ht="31" customHeight="1">
      <c r="A140" s="25" t="n"/>
      <c r="B140" s="16" t="n"/>
      <c r="C140" s="16" t="n"/>
      <c r="D140" s="15" t="n"/>
      <c r="E140" s="37" t="n"/>
      <c r="F140" s="38" t="n"/>
      <c r="G140" s="37" t="n"/>
      <c r="H140" s="38" t="n"/>
      <c r="I140" s="16" t="n"/>
      <c r="J140" s="18">
        <f>IF(COUNTA(A140:I140)=0,"",IF(OR(A140="",B140="",D140="",E140="",F140=""),"Incompleto",IF(AND(G140="",H140=""),"Ocupando",IF(AND(G140&lt;&gt;"",H140&lt;&gt;""),"Liberado","Incompleto"))))</f>
        <v/>
      </c>
      <c r="K140" s="35">
        <f>IF(OR(E140="",F140=""),"",IF(AND(G140&lt;&gt;"",H140&lt;&gt;""),MAX(0,24*((G140+H140)-(E140+F140))),IF(AND(G140="",H140=""),MAX(0,24*(NOW()-(E140+F140))),"")))</f>
        <v/>
      </c>
      <c r="L140" s="16" t="n"/>
      <c r="N140">
        <f>IFERROR(Cajones!A140,"")</f>
        <v/>
      </c>
      <c r="O140">
        <f>IFERROR(Catálogos!F140,"")</f>
        <v/>
      </c>
    </row>
    <row r="141" ht="31" customHeight="1">
      <c r="A141" s="25" t="n"/>
      <c r="B141" s="16" t="n"/>
      <c r="C141" s="16" t="n"/>
      <c r="D141" s="15" t="n"/>
      <c r="E141" s="37" t="n"/>
      <c r="F141" s="38" t="n"/>
      <c r="G141" s="37" t="n"/>
      <c r="H141" s="38" t="n"/>
      <c r="I141" s="16" t="n"/>
      <c r="J141" s="22">
        <f>IF(COUNTA(A141:I141)=0,"",IF(OR(A141="",B141="",D141="",E141="",F141=""),"Incompleto",IF(AND(G141="",H141=""),"Ocupando",IF(AND(G141&lt;&gt;"",H141&lt;&gt;""),"Liberado","Incompleto"))))</f>
        <v/>
      </c>
      <c r="K141" s="36">
        <f>IF(OR(E141="",F141=""),"",IF(AND(G141&lt;&gt;"",H141&lt;&gt;""),MAX(0,24*((G141+H141)-(E141+F141))),IF(AND(G141="",H141=""),MAX(0,24*(NOW()-(E141+F141))),"")))</f>
        <v/>
      </c>
      <c r="L141" s="16" t="n"/>
      <c r="N141">
        <f>IFERROR(Cajones!A141,"")</f>
        <v/>
      </c>
      <c r="O141">
        <f>IFERROR(Catálogos!F141,"")</f>
        <v/>
      </c>
    </row>
    <row r="142" ht="31" customHeight="1">
      <c r="A142" s="25" t="n"/>
      <c r="B142" s="16" t="n"/>
      <c r="C142" s="16" t="n"/>
      <c r="D142" s="15" t="n"/>
      <c r="E142" s="37" t="n"/>
      <c r="F142" s="38" t="n"/>
      <c r="G142" s="37" t="n"/>
      <c r="H142" s="38" t="n"/>
      <c r="I142" s="16" t="n"/>
      <c r="J142" s="18">
        <f>IF(COUNTA(A142:I142)=0,"",IF(OR(A142="",B142="",D142="",E142="",F142=""),"Incompleto",IF(AND(G142="",H142=""),"Ocupando",IF(AND(G142&lt;&gt;"",H142&lt;&gt;""),"Liberado","Incompleto"))))</f>
        <v/>
      </c>
      <c r="K142" s="35">
        <f>IF(OR(E142="",F142=""),"",IF(AND(G142&lt;&gt;"",H142&lt;&gt;""),MAX(0,24*((G142+H142)-(E142+F142))),IF(AND(G142="",H142=""),MAX(0,24*(NOW()-(E142+F142))),"")))</f>
        <v/>
      </c>
      <c r="L142" s="16" t="n"/>
      <c r="N142">
        <f>IFERROR(Cajones!A142,"")</f>
        <v/>
      </c>
      <c r="O142">
        <f>IFERROR(Catálogos!F142,"")</f>
        <v/>
      </c>
    </row>
    <row r="143" ht="31" customHeight="1">
      <c r="A143" s="25" t="n"/>
      <c r="B143" s="16" t="n"/>
      <c r="C143" s="16" t="n"/>
      <c r="D143" s="15" t="n"/>
      <c r="E143" s="37" t="n"/>
      <c r="F143" s="38" t="n"/>
      <c r="G143" s="37" t="n"/>
      <c r="H143" s="38" t="n"/>
      <c r="I143" s="16" t="n"/>
      <c r="J143" s="22">
        <f>IF(COUNTA(A143:I143)=0,"",IF(OR(A143="",B143="",D143="",E143="",F143=""),"Incompleto",IF(AND(G143="",H143=""),"Ocupando",IF(AND(G143&lt;&gt;"",H143&lt;&gt;""),"Liberado","Incompleto"))))</f>
        <v/>
      </c>
      <c r="K143" s="36">
        <f>IF(OR(E143="",F143=""),"",IF(AND(G143&lt;&gt;"",H143&lt;&gt;""),MAX(0,24*((G143+H143)-(E143+F143))),IF(AND(G143="",H143=""),MAX(0,24*(NOW()-(E143+F143))),"")))</f>
        <v/>
      </c>
      <c r="L143" s="16" t="n"/>
      <c r="N143">
        <f>IFERROR(Cajones!A143,"")</f>
        <v/>
      </c>
      <c r="O143">
        <f>IFERROR(Catálogos!F143,"")</f>
        <v/>
      </c>
    </row>
    <row r="144" ht="31" customHeight="1">
      <c r="A144" s="25" t="n"/>
      <c r="B144" s="16" t="n"/>
      <c r="C144" s="16" t="n"/>
      <c r="D144" s="15" t="n"/>
      <c r="E144" s="37" t="n"/>
      <c r="F144" s="38" t="n"/>
      <c r="G144" s="37" t="n"/>
      <c r="H144" s="38" t="n"/>
      <c r="I144" s="16" t="n"/>
      <c r="J144" s="18">
        <f>IF(COUNTA(A144:I144)=0,"",IF(OR(A144="",B144="",D144="",E144="",F144=""),"Incompleto",IF(AND(G144="",H144=""),"Ocupando",IF(AND(G144&lt;&gt;"",H144&lt;&gt;""),"Liberado","Incompleto"))))</f>
        <v/>
      </c>
      <c r="K144" s="35">
        <f>IF(OR(E144="",F144=""),"",IF(AND(G144&lt;&gt;"",H144&lt;&gt;""),MAX(0,24*((G144+H144)-(E144+F144))),IF(AND(G144="",H144=""),MAX(0,24*(NOW()-(E144+F144))),"")))</f>
        <v/>
      </c>
      <c r="L144" s="16" t="n"/>
      <c r="N144">
        <f>IFERROR(Cajones!A144,"")</f>
        <v/>
      </c>
      <c r="O144">
        <f>IFERROR(Catálogos!F144,"")</f>
        <v/>
      </c>
    </row>
    <row r="145" ht="31" customHeight="1">
      <c r="A145" s="25" t="n"/>
      <c r="B145" s="16" t="n"/>
      <c r="C145" s="16" t="n"/>
      <c r="D145" s="15" t="n"/>
      <c r="E145" s="37" t="n"/>
      <c r="F145" s="38" t="n"/>
      <c r="G145" s="37" t="n"/>
      <c r="H145" s="38" t="n"/>
      <c r="I145" s="16" t="n"/>
      <c r="J145" s="22">
        <f>IF(COUNTA(A145:I145)=0,"",IF(OR(A145="",B145="",D145="",E145="",F145=""),"Incompleto",IF(AND(G145="",H145=""),"Ocupando",IF(AND(G145&lt;&gt;"",H145&lt;&gt;""),"Liberado","Incompleto"))))</f>
        <v/>
      </c>
      <c r="K145" s="36">
        <f>IF(OR(E145="",F145=""),"",IF(AND(G145&lt;&gt;"",H145&lt;&gt;""),MAX(0,24*((G145+H145)-(E145+F145))),IF(AND(G145="",H145=""),MAX(0,24*(NOW()-(E145+F145))),"")))</f>
        <v/>
      </c>
      <c r="L145" s="16" t="n"/>
      <c r="N145">
        <f>IFERROR(Cajones!A145,"")</f>
        <v/>
      </c>
      <c r="O145">
        <f>IFERROR(Catálogos!F145,"")</f>
        <v/>
      </c>
    </row>
    <row r="146" ht="31" customHeight="1">
      <c r="A146" s="25" t="n"/>
      <c r="B146" s="16" t="n"/>
      <c r="C146" s="16" t="n"/>
      <c r="D146" s="15" t="n"/>
      <c r="E146" s="37" t="n"/>
      <c r="F146" s="38" t="n"/>
      <c r="G146" s="37" t="n"/>
      <c r="H146" s="38" t="n"/>
      <c r="I146" s="16" t="n"/>
      <c r="J146" s="18">
        <f>IF(COUNTA(A146:I146)=0,"",IF(OR(A146="",B146="",D146="",E146="",F146=""),"Incompleto",IF(AND(G146="",H146=""),"Ocupando",IF(AND(G146&lt;&gt;"",H146&lt;&gt;""),"Liberado","Incompleto"))))</f>
        <v/>
      </c>
      <c r="K146" s="35">
        <f>IF(OR(E146="",F146=""),"",IF(AND(G146&lt;&gt;"",H146&lt;&gt;""),MAX(0,24*((G146+H146)-(E146+F146))),IF(AND(G146="",H146=""),MAX(0,24*(NOW()-(E146+F146))),"")))</f>
        <v/>
      </c>
      <c r="L146" s="16" t="n"/>
      <c r="N146">
        <f>IFERROR(Cajones!A146,"")</f>
        <v/>
      </c>
      <c r="O146">
        <f>IFERROR(Catálogos!F146,"")</f>
        <v/>
      </c>
    </row>
    <row r="147" ht="31" customHeight="1">
      <c r="A147" s="25" t="n"/>
      <c r="B147" s="16" t="n"/>
      <c r="C147" s="16" t="n"/>
      <c r="D147" s="15" t="n"/>
      <c r="E147" s="37" t="n"/>
      <c r="F147" s="38" t="n"/>
      <c r="G147" s="37" t="n"/>
      <c r="H147" s="38" t="n"/>
      <c r="I147" s="16" t="n"/>
      <c r="J147" s="22">
        <f>IF(COUNTA(A147:I147)=0,"",IF(OR(A147="",B147="",D147="",E147="",F147=""),"Incompleto",IF(AND(G147="",H147=""),"Ocupando",IF(AND(G147&lt;&gt;"",H147&lt;&gt;""),"Liberado","Incompleto"))))</f>
        <v/>
      </c>
      <c r="K147" s="36">
        <f>IF(OR(E147="",F147=""),"",IF(AND(G147&lt;&gt;"",H147&lt;&gt;""),MAX(0,24*((G147+H147)-(E147+F147))),IF(AND(G147="",H147=""),MAX(0,24*(NOW()-(E147+F147))),"")))</f>
        <v/>
      </c>
      <c r="L147" s="16" t="n"/>
      <c r="N147">
        <f>IFERROR(Cajones!A147,"")</f>
        <v/>
      </c>
      <c r="O147">
        <f>IFERROR(Catálogos!F147,"")</f>
        <v/>
      </c>
    </row>
    <row r="148" ht="31" customHeight="1">
      <c r="A148" s="25" t="n"/>
      <c r="B148" s="16" t="n"/>
      <c r="C148" s="16" t="n"/>
      <c r="D148" s="15" t="n"/>
      <c r="E148" s="37" t="n"/>
      <c r="F148" s="38" t="n"/>
      <c r="G148" s="37" t="n"/>
      <c r="H148" s="38" t="n"/>
      <c r="I148" s="16" t="n"/>
      <c r="J148" s="18">
        <f>IF(COUNTA(A148:I148)=0,"",IF(OR(A148="",B148="",D148="",E148="",F148=""),"Incompleto",IF(AND(G148="",H148=""),"Ocupando",IF(AND(G148&lt;&gt;"",H148&lt;&gt;""),"Liberado","Incompleto"))))</f>
        <v/>
      </c>
      <c r="K148" s="35">
        <f>IF(OR(E148="",F148=""),"",IF(AND(G148&lt;&gt;"",H148&lt;&gt;""),MAX(0,24*((G148+H148)-(E148+F148))),IF(AND(G148="",H148=""),MAX(0,24*(NOW()-(E148+F148))),"")))</f>
        <v/>
      </c>
      <c r="L148" s="16" t="n"/>
      <c r="N148">
        <f>IFERROR(Cajones!A148,"")</f>
        <v/>
      </c>
      <c r="O148">
        <f>IFERROR(Catálogos!F148,"")</f>
        <v/>
      </c>
    </row>
    <row r="149" ht="31" customHeight="1">
      <c r="A149" s="25" t="n"/>
      <c r="B149" s="16" t="n"/>
      <c r="C149" s="16" t="n"/>
      <c r="D149" s="15" t="n"/>
      <c r="E149" s="37" t="n"/>
      <c r="F149" s="38" t="n"/>
      <c r="G149" s="37" t="n"/>
      <c r="H149" s="38" t="n"/>
      <c r="I149" s="16" t="n"/>
      <c r="J149" s="22">
        <f>IF(COUNTA(A149:I149)=0,"",IF(OR(A149="",B149="",D149="",E149="",F149=""),"Incompleto",IF(AND(G149="",H149=""),"Ocupando",IF(AND(G149&lt;&gt;"",H149&lt;&gt;""),"Liberado","Incompleto"))))</f>
        <v/>
      </c>
      <c r="K149" s="36">
        <f>IF(OR(E149="",F149=""),"",IF(AND(G149&lt;&gt;"",H149&lt;&gt;""),MAX(0,24*((G149+H149)-(E149+F149))),IF(AND(G149="",H149=""),MAX(0,24*(NOW()-(E149+F149))),"")))</f>
        <v/>
      </c>
      <c r="L149" s="16" t="n"/>
      <c r="N149">
        <f>IFERROR(Cajones!A149,"")</f>
        <v/>
      </c>
      <c r="O149">
        <f>IFERROR(Catálogos!F149,"")</f>
        <v/>
      </c>
    </row>
    <row r="150" ht="31" customHeight="1">
      <c r="A150" s="25" t="n"/>
      <c r="B150" s="16" t="n"/>
      <c r="C150" s="16" t="n"/>
      <c r="D150" s="15" t="n"/>
      <c r="E150" s="37" t="n"/>
      <c r="F150" s="38" t="n"/>
      <c r="G150" s="37" t="n"/>
      <c r="H150" s="38" t="n"/>
      <c r="I150" s="16" t="n"/>
      <c r="J150" s="18">
        <f>IF(COUNTA(A150:I150)=0,"",IF(OR(A150="",B150="",D150="",E150="",F150=""),"Incompleto",IF(AND(G150="",H150=""),"Ocupando",IF(AND(G150&lt;&gt;"",H150&lt;&gt;""),"Liberado","Incompleto"))))</f>
        <v/>
      </c>
      <c r="K150" s="35">
        <f>IF(OR(E150="",F150=""),"",IF(AND(G150&lt;&gt;"",H150&lt;&gt;""),MAX(0,24*((G150+H150)-(E150+F150))),IF(AND(G150="",H150=""),MAX(0,24*(NOW()-(E150+F150))),"")))</f>
        <v/>
      </c>
      <c r="L150" s="16" t="n"/>
      <c r="N150">
        <f>IFERROR(Cajones!A150,"")</f>
        <v/>
      </c>
      <c r="O150">
        <f>IFERROR(Catálogos!F150,"")</f>
        <v/>
      </c>
    </row>
    <row r="151" ht="31" customHeight="1">
      <c r="A151" s="25" t="n"/>
      <c r="B151" s="16" t="n"/>
      <c r="C151" s="16" t="n"/>
      <c r="D151" s="15" t="n"/>
      <c r="E151" s="37" t="n"/>
      <c r="F151" s="38" t="n"/>
      <c r="G151" s="37" t="n"/>
      <c r="H151" s="38" t="n"/>
      <c r="I151" s="16" t="n"/>
      <c r="J151" s="22">
        <f>IF(COUNTA(A151:I151)=0,"",IF(OR(A151="",B151="",D151="",E151="",F151=""),"Incompleto",IF(AND(G151="",H151=""),"Ocupando",IF(AND(G151&lt;&gt;"",H151&lt;&gt;""),"Liberado","Incompleto"))))</f>
        <v/>
      </c>
      <c r="K151" s="36">
        <f>IF(OR(E151="",F151=""),"",IF(AND(G151&lt;&gt;"",H151&lt;&gt;""),MAX(0,24*((G151+H151)-(E151+F151))),IF(AND(G151="",H151=""),MAX(0,24*(NOW()-(E151+F151))),"")))</f>
        <v/>
      </c>
      <c r="L151" s="16" t="n"/>
      <c r="N151">
        <f>IFERROR(Cajones!A151,"")</f>
        <v/>
      </c>
      <c r="O151">
        <f>IFERROR(Catálogos!F151,"")</f>
        <v/>
      </c>
    </row>
    <row r="152" ht="31" customHeight="1">
      <c r="A152" s="25" t="n"/>
      <c r="B152" s="16" t="n"/>
      <c r="C152" s="16" t="n"/>
      <c r="D152" s="15" t="n"/>
      <c r="E152" s="37" t="n"/>
      <c r="F152" s="38" t="n"/>
      <c r="G152" s="37" t="n"/>
      <c r="H152" s="38" t="n"/>
      <c r="I152" s="16" t="n"/>
      <c r="J152" s="18">
        <f>IF(COUNTA(A152:I152)=0,"",IF(OR(A152="",B152="",D152="",E152="",F152=""),"Incompleto",IF(AND(G152="",H152=""),"Ocupando",IF(AND(G152&lt;&gt;"",H152&lt;&gt;""),"Liberado","Incompleto"))))</f>
        <v/>
      </c>
      <c r="K152" s="35">
        <f>IF(OR(E152="",F152=""),"",IF(AND(G152&lt;&gt;"",H152&lt;&gt;""),MAX(0,24*((G152+H152)-(E152+F152))),IF(AND(G152="",H152=""),MAX(0,24*(NOW()-(E152+F152))),"")))</f>
        <v/>
      </c>
      <c r="L152" s="16" t="n"/>
      <c r="N152">
        <f>IFERROR(Cajones!A152,"")</f>
        <v/>
      </c>
      <c r="O152">
        <f>IFERROR(Catálogos!F152,"")</f>
        <v/>
      </c>
    </row>
    <row r="153" ht="31" customHeight="1">
      <c r="A153" s="25" t="n"/>
      <c r="B153" s="16" t="n"/>
      <c r="C153" s="16" t="n"/>
      <c r="D153" s="15" t="n"/>
      <c r="E153" s="37" t="n"/>
      <c r="F153" s="38" t="n"/>
      <c r="G153" s="37" t="n"/>
      <c r="H153" s="38" t="n"/>
      <c r="I153" s="16" t="n"/>
      <c r="J153" s="22">
        <f>IF(COUNTA(A153:I153)=0,"",IF(OR(A153="",B153="",D153="",E153="",F153=""),"Incompleto",IF(AND(G153="",H153=""),"Ocupando",IF(AND(G153&lt;&gt;"",H153&lt;&gt;""),"Liberado","Incompleto"))))</f>
        <v/>
      </c>
      <c r="K153" s="36">
        <f>IF(OR(E153="",F153=""),"",IF(AND(G153&lt;&gt;"",H153&lt;&gt;""),MAX(0,24*((G153+H153)-(E153+F153))),IF(AND(G153="",H153=""),MAX(0,24*(NOW()-(E153+F153))),"")))</f>
        <v/>
      </c>
      <c r="L153" s="16" t="n"/>
      <c r="N153">
        <f>IFERROR(Cajones!A153,"")</f>
        <v/>
      </c>
      <c r="O153">
        <f>IFERROR(Catálogos!F153,"")</f>
        <v/>
      </c>
    </row>
    <row r="154" ht="31" customHeight="1">
      <c r="A154" s="25" t="n"/>
      <c r="B154" s="16" t="n"/>
      <c r="C154" s="16" t="n"/>
      <c r="D154" s="15" t="n"/>
      <c r="E154" s="37" t="n"/>
      <c r="F154" s="38" t="n"/>
      <c r="G154" s="37" t="n"/>
      <c r="H154" s="38" t="n"/>
      <c r="I154" s="16" t="n"/>
      <c r="J154" s="18">
        <f>IF(COUNTA(A154:I154)=0,"",IF(OR(A154="",B154="",D154="",E154="",F154=""),"Incompleto",IF(AND(G154="",H154=""),"Ocupando",IF(AND(G154&lt;&gt;"",H154&lt;&gt;""),"Liberado","Incompleto"))))</f>
        <v/>
      </c>
      <c r="K154" s="35">
        <f>IF(OR(E154="",F154=""),"",IF(AND(G154&lt;&gt;"",H154&lt;&gt;""),MAX(0,24*((G154+H154)-(E154+F154))),IF(AND(G154="",H154=""),MAX(0,24*(NOW()-(E154+F154))),"")))</f>
        <v/>
      </c>
      <c r="L154" s="16" t="n"/>
      <c r="N154">
        <f>IFERROR(Cajones!A154,"")</f>
        <v/>
      </c>
      <c r="O154">
        <f>IFERROR(Catálogos!F154,"")</f>
        <v/>
      </c>
    </row>
    <row r="155" ht="31" customHeight="1">
      <c r="A155" s="25" t="n"/>
      <c r="B155" s="16" t="n"/>
      <c r="C155" s="16" t="n"/>
      <c r="D155" s="15" t="n"/>
      <c r="E155" s="37" t="n"/>
      <c r="F155" s="38" t="n"/>
      <c r="G155" s="37" t="n"/>
      <c r="H155" s="38" t="n"/>
      <c r="I155" s="16" t="n"/>
      <c r="J155" s="22">
        <f>IF(COUNTA(A155:I155)=0,"",IF(OR(A155="",B155="",D155="",E155="",F155=""),"Incompleto",IF(AND(G155="",H155=""),"Ocupando",IF(AND(G155&lt;&gt;"",H155&lt;&gt;""),"Liberado","Incompleto"))))</f>
        <v/>
      </c>
      <c r="K155" s="36">
        <f>IF(OR(E155="",F155=""),"",IF(AND(G155&lt;&gt;"",H155&lt;&gt;""),MAX(0,24*((G155+H155)-(E155+F155))),IF(AND(G155="",H155=""),MAX(0,24*(NOW()-(E155+F155))),"")))</f>
        <v/>
      </c>
      <c r="L155" s="16" t="n"/>
      <c r="N155">
        <f>IFERROR(Cajones!A155,"")</f>
        <v/>
      </c>
      <c r="O155">
        <f>IFERROR(Catálogos!F155,"")</f>
        <v/>
      </c>
    </row>
    <row r="156" ht="31" customHeight="1">
      <c r="A156" s="25" t="n"/>
      <c r="B156" s="16" t="n"/>
      <c r="C156" s="16" t="n"/>
      <c r="D156" s="15" t="n"/>
      <c r="E156" s="37" t="n"/>
      <c r="F156" s="38" t="n"/>
      <c r="G156" s="37" t="n"/>
      <c r="H156" s="38" t="n"/>
      <c r="I156" s="16" t="n"/>
      <c r="J156" s="18">
        <f>IF(COUNTA(A156:I156)=0,"",IF(OR(A156="",B156="",D156="",E156="",F156=""),"Incompleto",IF(AND(G156="",H156=""),"Ocupando",IF(AND(G156&lt;&gt;"",H156&lt;&gt;""),"Liberado","Incompleto"))))</f>
        <v/>
      </c>
      <c r="K156" s="35">
        <f>IF(OR(E156="",F156=""),"",IF(AND(G156&lt;&gt;"",H156&lt;&gt;""),MAX(0,24*((G156+H156)-(E156+F156))),IF(AND(G156="",H156=""),MAX(0,24*(NOW()-(E156+F156))),"")))</f>
        <v/>
      </c>
      <c r="L156" s="16" t="n"/>
      <c r="N156">
        <f>IFERROR(Cajones!A156,"")</f>
        <v/>
      </c>
      <c r="O156">
        <f>IFERROR(Catálogos!F156,"")</f>
        <v/>
      </c>
    </row>
    <row r="157" ht="31" customHeight="1">
      <c r="A157" s="25" t="n"/>
      <c r="B157" s="16" t="n"/>
      <c r="C157" s="16" t="n"/>
      <c r="D157" s="15" t="n"/>
      <c r="E157" s="37" t="n"/>
      <c r="F157" s="38" t="n"/>
      <c r="G157" s="37" t="n"/>
      <c r="H157" s="38" t="n"/>
      <c r="I157" s="16" t="n"/>
      <c r="J157" s="22">
        <f>IF(COUNTA(A157:I157)=0,"",IF(OR(A157="",B157="",D157="",E157="",F157=""),"Incompleto",IF(AND(G157="",H157=""),"Ocupando",IF(AND(G157&lt;&gt;"",H157&lt;&gt;""),"Liberado","Incompleto"))))</f>
        <v/>
      </c>
      <c r="K157" s="36">
        <f>IF(OR(E157="",F157=""),"",IF(AND(G157&lt;&gt;"",H157&lt;&gt;""),MAX(0,24*((G157+H157)-(E157+F157))),IF(AND(G157="",H157=""),MAX(0,24*(NOW()-(E157+F157))),"")))</f>
        <v/>
      </c>
      <c r="L157" s="16" t="n"/>
      <c r="N157">
        <f>IFERROR(Cajones!A157,"")</f>
        <v/>
      </c>
      <c r="O157">
        <f>IFERROR(Catálogos!F157,"")</f>
        <v/>
      </c>
    </row>
    <row r="158" ht="31" customHeight="1">
      <c r="A158" s="25" t="n"/>
      <c r="B158" s="16" t="n"/>
      <c r="C158" s="16" t="n"/>
      <c r="D158" s="15" t="n"/>
      <c r="E158" s="37" t="n"/>
      <c r="F158" s="38" t="n"/>
      <c r="G158" s="37" t="n"/>
      <c r="H158" s="38" t="n"/>
      <c r="I158" s="16" t="n"/>
      <c r="J158" s="18">
        <f>IF(COUNTA(A158:I158)=0,"",IF(OR(A158="",B158="",D158="",E158="",F158=""),"Incompleto",IF(AND(G158="",H158=""),"Ocupando",IF(AND(G158&lt;&gt;"",H158&lt;&gt;""),"Liberado","Incompleto"))))</f>
        <v/>
      </c>
      <c r="K158" s="35">
        <f>IF(OR(E158="",F158=""),"",IF(AND(G158&lt;&gt;"",H158&lt;&gt;""),MAX(0,24*((G158+H158)-(E158+F158))),IF(AND(G158="",H158=""),MAX(0,24*(NOW()-(E158+F158))),"")))</f>
        <v/>
      </c>
      <c r="L158" s="16" t="n"/>
      <c r="N158">
        <f>IFERROR(Cajones!A158,"")</f>
        <v/>
      </c>
      <c r="O158">
        <f>IFERROR(Catálogos!F158,"")</f>
        <v/>
      </c>
    </row>
    <row r="159" ht="31" customHeight="1">
      <c r="A159" s="25" t="n"/>
      <c r="B159" s="16" t="n"/>
      <c r="C159" s="16" t="n"/>
      <c r="D159" s="15" t="n"/>
      <c r="E159" s="37" t="n"/>
      <c r="F159" s="38" t="n"/>
      <c r="G159" s="37" t="n"/>
      <c r="H159" s="38" t="n"/>
      <c r="I159" s="16" t="n"/>
      <c r="J159" s="22">
        <f>IF(COUNTA(A159:I159)=0,"",IF(OR(A159="",B159="",D159="",E159="",F159=""),"Incompleto",IF(AND(G159="",H159=""),"Ocupando",IF(AND(G159&lt;&gt;"",H159&lt;&gt;""),"Liberado","Incompleto"))))</f>
        <v/>
      </c>
      <c r="K159" s="36">
        <f>IF(OR(E159="",F159=""),"",IF(AND(G159&lt;&gt;"",H159&lt;&gt;""),MAX(0,24*((G159+H159)-(E159+F159))),IF(AND(G159="",H159=""),MAX(0,24*(NOW()-(E159+F159))),"")))</f>
        <v/>
      </c>
      <c r="L159" s="16" t="n"/>
      <c r="N159">
        <f>IFERROR(Cajones!A159,"")</f>
        <v/>
      </c>
      <c r="O159">
        <f>IFERROR(Catálogos!F159,"")</f>
        <v/>
      </c>
    </row>
    <row r="160" ht="31" customHeight="1">
      <c r="A160" s="25" t="n"/>
      <c r="B160" s="16" t="n"/>
      <c r="C160" s="16" t="n"/>
      <c r="D160" s="15" t="n"/>
      <c r="E160" s="37" t="n"/>
      <c r="F160" s="38" t="n"/>
      <c r="G160" s="37" t="n"/>
      <c r="H160" s="38" t="n"/>
      <c r="I160" s="16" t="n"/>
      <c r="J160" s="18">
        <f>IF(COUNTA(A160:I160)=0,"",IF(OR(A160="",B160="",D160="",E160="",F160=""),"Incompleto",IF(AND(G160="",H160=""),"Ocupando",IF(AND(G160&lt;&gt;"",H160&lt;&gt;""),"Liberado","Incompleto"))))</f>
        <v/>
      </c>
      <c r="K160" s="35">
        <f>IF(OR(E160="",F160=""),"",IF(AND(G160&lt;&gt;"",H160&lt;&gt;""),MAX(0,24*((G160+H160)-(E160+F160))),IF(AND(G160="",H160=""),MAX(0,24*(NOW()-(E160+F160))),"")))</f>
        <v/>
      </c>
      <c r="L160" s="16" t="n"/>
      <c r="N160">
        <f>IFERROR(Cajones!A160,"")</f>
        <v/>
      </c>
      <c r="O160">
        <f>IFERROR(Catálogos!F160,"")</f>
        <v/>
      </c>
    </row>
    <row r="161" ht="31" customHeight="1">
      <c r="A161" s="25" t="n"/>
      <c r="B161" s="16" t="n"/>
      <c r="C161" s="16" t="n"/>
      <c r="D161" s="15" t="n"/>
      <c r="E161" s="37" t="n"/>
      <c r="F161" s="38" t="n"/>
      <c r="G161" s="37" t="n"/>
      <c r="H161" s="38" t="n"/>
      <c r="I161" s="16" t="n"/>
      <c r="J161" s="22">
        <f>IF(COUNTA(A161:I161)=0,"",IF(OR(A161="",B161="",D161="",E161="",F161=""),"Incompleto",IF(AND(G161="",H161=""),"Ocupando",IF(AND(G161&lt;&gt;"",H161&lt;&gt;""),"Liberado","Incompleto"))))</f>
        <v/>
      </c>
      <c r="K161" s="36">
        <f>IF(OR(E161="",F161=""),"",IF(AND(G161&lt;&gt;"",H161&lt;&gt;""),MAX(0,24*((G161+H161)-(E161+F161))),IF(AND(G161="",H161=""),MAX(0,24*(NOW()-(E161+F161))),"")))</f>
        <v/>
      </c>
      <c r="L161" s="16" t="n"/>
      <c r="N161">
        <f>IFERROR(Cajones!A161,"")</f>
        <v/>
      </c>
      <c r="O161">
        <f>IFERROR(Catálogos!F161,"")</f>
        <v/>
      </c>
    </row>
    <row r="162" ht="31" customHeight="1">
      <c r="A162" s="25" t="n"/>
      <c r="B162" s="16" t="n"/>
      <c r="C162" s="16" t="n"/>
      <c r="D162" s="15" t="n"/>
      <c r="E162" s="37" t="n"/>
      <c r="F162" s="38" t="n"/>
      <c r="G162" s="37" t="n"/>
      <c r="H162" s="38" t="n"/>
      <c r="I162" s="16" t="n"/>
      <c r="J162" s="18">
        <f>IF(COUNTA(A162:I162)=0,"",IF(OR(A162="",B162="",D162="",E162="",F162=""),"Incompleto",IF(AND(G162="",H162=""),"Ocupando",IF(AND(G162&lt;&gt;"",H162&lt;&gt;""),"Liberado","Incompleto"))))</f>
        <v/>
      </c>
      <c r="K162" s="35">
        <f>IF(OR(E162="",F162=""),"",IF(AND(G162&lt;&gt;"",H162&lt;&gt;""),MAX(0,24*((G162+H162)-(E162+F162))),IF(AND(G162="",H162=""),MAX(0,24*(NOW()-(E162+F162))),"")))</f>
        <v/>
      </c>
      <c r="L162" s="16" t="n"/>
      <c r="N162">
        <f>IFERROR(Cajones!A162,"")</f>
        <v/>
      </c>
      <c r="O162">
        <f>IFERROR(Catálogos!F162,"")</f>
        <v/>
      </c>
    </row>
    <row r="163" ht="31" customHeight="1">
      <c r="A163" s="25" t="n"/>
      <c r="B163" s="16" t="n"/>
      <c r="C163" s="16" t="n"/>
      <c r="D163" s="15" t="n"/>
      <c r="E163" s="37" t="n"/>
      <c r="F163" s="38" t="n"/>
      <c r="G163" s="37" t="n"/>
      <c r="H163" s="38" t="n"/>
      <c r="I163" s="16" t="n"/>
      <c r="J163" s="22">
        <f>IF(COUNTA(A163:I163)=0,"",IF(OR(A163="",B163="",D163="",E163="",F163=""),"Incompleto",IF(AND(G163="",H163=""),"Ocupando",IF(AND(G163&lt;&gt;"",H163&lt;&gt;""),"Liberado","Incompleto"))))</f>
        <v/>
      </c>
      <c r="K163" s="36">
        <f>IF(OR(E163="",F163=""),"",IF(AND(G163&lt;&gt;"",H163&lt;&gt;""),MAX(0,24*((G163+H163)-(E163+F163))),IF(AND(G163="",H163=""),MAX(0,24*(NOW()-(E163+F163))),"")))</f>
        <v/>
      </c>
      <c r="L163" s="16" t="n"/>
      <c r="N163">
        <f>IFERROR(Cajones!A163,"")</f>
        <v/>
      </c>
      <c r="O163">
        <f>IFERROR(Catálogos!F163,"")</f>
        <v/>
      </c>
    </row>
    <row r="164" ht="31" customHeight="1">
      <c r="A164" s="25" t="n"/>
      <c r="B164" s="16" t="n"/>
      <c r="C164" s="16" t="n"/>
      <c r="D164" s="15" t="n"/>
      <c r="E164" s="37" t="n"/>
      <c r="F164" s="38" t="n"/>
      <c r="G164" s="37" t="n"/>
      <c r="H164" s="38" t="n"/>
      <c r="I164" s="16" t="n"/>
      <c r="J164" s="18">
        <f>IF(COUNTA(A164:I164)=0,"",IF(OR(A164="",B164="",D164="",E164="",F164=""),"Incompleto",IF(AND(G164="",H164=""),"Ocupando",IF(AND(G164&lt;&gt;"",H164&lt;&gt;""),"Liberado","Incompleto"))))</f>
        <v/>
      </c>
      <c r="K164" s="35">
        <f>IF(OR(E164="",F164=""),"",IF(AND(G164&lt;&gt;"",H164&lt;&gt;""),MAX(0,24*((G164+H164)-(E164+F164))),IF(AND(G164="",H164=""),MAX(0,24*(NOW()-(E164+F164))),"")))</f>
        <v/>
      </c>
      <c r="L164" s="16" t="n"/>
      <c r="N164">
        <f>IFERROR(Cajones!A164,"")</f>
        <v/>
      </c>
      <c r="O164">
        <f>IFERROR(Catálogos!F164,"")</f>
        <v/>
      </c>
    </row>
    <row r="165" ht="31" customHeight="1">
      <c r="A165" s="25" t="n"/>
      <c r="B165" s="16" t="n"/>
      <c r="C165" s="16" t="n"/>
      <c r="D165" s="15" t="n"/>
      <c r="E165" s="37" t="n"/>
      <c r="F165" s="38" t="n"/>
      <c r="G165" s="37" t="n"/>
      <c r="H165" s="38" t="n"/>
      <c r="I165" s="16" t="n"/>
      <c r="J165" s="22">
        <f>IF(COUNTA(A165:I165)=0,"",IF(OR(A165="",B165="",D165="",E165="",F165=""),"Incompleto",IF(AND(G165="",H165=""),"Ocupando",IF(AND(G165&lt;&gt;"",H165&lt;&gt;""),"Liberado","Incompleto"))))</f>
        <v/>
      </c>
      <c r="K165" s="36">
        <f>IF(OR(E165="",F165=""),"",IF(AND(G165&lt;&gt;"",H165&lt;&gt;""),MAX(0,24*((G165+H165)-(E165+F165))),IF(AND(G165="",H165=""),MAX(0,24*(NOW()-(E165+F165))),"")))</f>
        <v/>
      </c>
      <c r="L165" s="16" t="n"/>
      <c r="N165">
        <f>IFERROR(Cajones!A165,"")</f>
        <v/>
      </c>
      <c r="O165">
        <f>IFERROR(Catálogos!F165,"")</f>
        <v/>
      </c>
    </row>
    <row r="166" ht="31" customHeight="1">
      <c r="A166" s="25" t="n"/>
      <c r="B166" s="16" t="n"/>
      <c r="C166" s="16" t="n"/>
      <c r="D166" s="15" t="n"/>
      <c r="E166" s="37" t="n"/>
      <c r="F166" s="38" t="n"/>
      <c r="G166" s="37" t="n"/>
      <c r="H166" s="38" t="n"/>
      <c r="I166" s="16" t="n"/>
      <c r="J166" s="18">
        <f>IF(COUNTA(A166:I166)=0,"",IF(OR(A166="",B166="",D166="",E166="",F166=""),"Incompleto",IF(AND(G166="",H166=""),"Ocupando",IF(AND(G166&lt;&gt;"",H166&lt;&gt;""),"Liberado","Incompleto"))))</f>
        <v/>
      </c>
      <c r="K166" s="35">
        <f>IF(OR(E166="",F166=""),"",IF(AND(G166&lt;&gt;"",H166&lt;&gt;""),MAX(0,24*((G166+H166)-(E166+F166))),IF(AND(G166="",H166=""),MAX(0,24*(NOW()-(E166+F166))),"")))</f>
        <v/>
      </c>
      <c r="L166" s="16" t="n"/>
      <c r="N166">
        <f>IFERROR(Cajones!A166,"")</f>
        <v/>
      </c>
      <c r="O166">
        <f>IFERROR(Catálogos!F166,"")</f>
        <v/>
      </c>
    </row>
    <row r="167" ht="31" customHeight="1">
      <c r="A167" s="25" t="n"/>
      <c r="B167" s="16" t="n"/>
      <c r="C167" s="16" t="n"/>
      <c r="D167" s="15" t="n"/>
      <c r="E167" s="37" t="n"/>
      <c r="F167" s="38" t="n"/>
      <c r="G167" s="37" t="n"/>
      <c r="H167" s="38" t="n"/>
      <c r="I167" s="16" t="n"/>
      <c r="J167" s="22">
        <f>IF(COUNTA(A167:I167)=0,"",IF(OR(A167="",B167="",D167="",E167="",F167=""),"Incompleto",IF(AND(G167="",H167=""),"Ocupando",IF(AND(G167&lt;&gt;"",H167&lt;&gt;""),"Liberado","Incompleto"))))</f>
        <v/>
      </c>
      <c r="K167" s="36">
        <f>IF(OR(E167="",F167=""),"",IF(AND(G167&lt;&gt;"",H167&lt;&gt;""),MAX(0,24*((G167+H167)-(E167+F167))),IF(AND(G167="",H167=""),MAX(0,24*(NOW()-(E167+F167))),"")))</f>
        <v/>
      </c>
      <c r="L167" s="16" t="n"/>
      <c r="N167">
        <f>IFERROR(Cajones!A167,"")</f>
        <v/>
      </c>
      <c r="O167">
        <f>IFERROR(Catálogos!F167,"")</f>
        <v/>
      </c>
    </row>
    <row r="168" ht="31" customHeight="1">
      <c r="A168" s="25" t="n"/>
      <c r="B168" s="16" t="n"/>
      <c r="C168" s="16" t="n"/>
      <c r="D168" s="15" t="n"/>
      <c r="E168" s="37" t="n"/>
      <c r="F168" s="38" t="n"/>
      <c r="G168" s="37" t="n"/>
      <c r="H168" s="38" t="n"/>
      <c r="I168" s="16" t="n"/>
      <c r="J168" s="18">
        <f>IF(COUNTA(A168:I168)=0,"",IF(OR(A168="",B168="",D168="",E168="",F168=""),"Incompleto",IF(AND(G168="",H168=""),"Ocupando",IF(AND(G168&lt;&gt;"",H168&lt;&gt;""),"Liberado","Incompleto"))))</f>
        <v/>
      </c>
      <c r="K168" s="35">
        <f>IF(OR(E168="",F168=""),"",IF(AND(G168&lt;&gt;"",H168&lt;&gt;""),MAX(0,24*((G168+H168)-(E168+F168))),IF(AND(G168="",H168=""),MAX(0,24*(NOW()-(E168+F168))),"")))</f>
        <v/>
      </c>
      <c r="L168" s="16" t="n"/>
      <c r="N168">
        <f>IFERROR(Cajones!A168,"")</f>
        <v/>
      </c>
      <c r="O168">
        <f>IFERROR(Catálogos!F168,"")</f>
        <v/>
      </c>
    </row>
    <row r="169" ht="31" customHeight="1">
      <c r="A169" s="25" t="n"/>
      <c r="B169" s="16" t="n"/>
      <c r="C169" s="16" t="n"/>
      <c r="D169" s="15" t="n"/>
      <c r="E169" s="37" t="n"/>
      <c r="F169" s="38" t="n"/>
      <c r="G169" s="37" t="n"/>
      <c r="H169" s="38" t="n"/>
      <c r="I169" s="16" t="n"/>
      <c r="J169" s="22">
        <f>IF(COUNTA(A169:I169)=0,"",IF(OR(A169="",B169="",D169="",E169="",F169=""),"Incompleto",IF(AND(G169="",H169=""),"Ocupando",IF(AND(G169&lt;&gt;"",H169&lt;&gt;""),"Liberado","Incompleto"))))</f>
        <v/>
      </c>
      <c r="K169" s="36">
        <f>IF(OR(E169="",F169=""),"",IF(AND(G169&lt;&gt;"",H169&lt;&gt;""),MAX(0,24*((G169+H169)-(E169+F169))),IF(AND(G169="",H169=""),MAX(0,24*(NOW()-(E169+F169))),"")))</f>
        <v/>
      </c>
      <c r="L169" s="16" t="n"/>
      <c r="N169">
        <f>IFERROR(Cajones!A169,"")</f>
        <v/>
      </c>
      <c r="O169">
        <f>IFERROR(Catálogos!F169,"")</f>
        <v/>
      </c>
    </row>
    <row r="170" ht="31" customHeight="1">
      <c r="A170" s="25" t="n"/>
      <c r="B170" s="16" t="n"/>
      <c r="C170" s="16" t="n"/>
      <c r="D170" s="15" t="n"/>
      <c r="E170" s="37" t="n"/>
      <c r="F170" s="38" t="n"/>
      <c r="G170" s="37" t="n"/>
      <c r="H170" s="38" t="n"/>
      <c r="I170" s="16" t="n"/>
      <c r="J170" s="18">
        <f>IF(COUNTA(A170:I170)=0,"",IF(OR(A170="",B170="",D170="",E170="",F170=""),"Incompleto",IF(AND(G170="",H170=""),"Ocupando",IF(AND(G170&lt;&gt;"",H170&lt;&gt;""),"Liberado","Incompleto"))))</f>
        <v/>
      </c>
      <c r="K170" s="35">
        <f>IF(OR(E170="",F170=""),"",IF(AND(G170&lt;&gt;"",H170&lt;&gt;""),MAX(0,24*((G170+H170)-(E170+F170))),IF(AND(G170="",H170=""),MAX(0,24*(NOW()-(E170+F170))),"")))</f>
        <v/>
      </c>
      <c r="L170" s="16" t="n"/>
      <c r="N170">
        <f>IFERROR(Cajones!A170,"")</f>
        <v/>
      </c>
      <c r="O170">
        <f>IFERROR(Catálogos!F170,"")</f>
        <v/>
      </c>
    </row>
    <row r="171" ht="31" customHeight="1">
      <c r="A171" s="25" t="n"/>
      <c r="B171" s="16" t="n"/>
      <c r="C171" s="16" t="n"/>
      <c r="D171" s="15" t="n"/>
      <c r="E171" s="37" t="n"/>
      <c r="F171" s="38" t="n"/>
      <c r="G171" s="37" t="n"/>
      <c r="H171" s="38" t="n"/>
      <c r="I171" s="16" t="n"/>
      <c r="J171" s="22">
        <f>IF(COUNTA(A171:I171)=0,"",IF(OR(A171="",B171="",D171="",E171="",F171=""),"Incompleto",IF(AND(G171="",H171=""),"Ocupando",IF(AND(G171&lt;&gt;"",H171&lt;&gt;""),"Liberado","Incompleto"))))</f>
        <v/>
      </c>
      <c r="K171" s="36">
        <f>IF(OR(E171="",F171=""),"",IF(AND(G171&lt;&gt;"",H171&lt;&gt;""),MAX(0,24*((G171+H171)-(E171+F171))),IF(AND(G171="",H171=""),MAX(0,24*(NOW()-(E171+F171))),"")))</f>
        <v/>
      </c>
      <c r="L171" s="16" t="n"/>
      <c r="N171">
        <f>IFERROR(Cajones!A171,"")</f>
        <v/>
      </c>
      <c r="O171">
        <f>IFERROR(Catálogos!F171,"")</f>
        <v/>
      </c>
    </row>
    <row r="172" ht="31" customHeight="1">
      <c r="A172" s="25" t="n"/>
      <c r="B172" s="16" t="n"/>
      <c r="C172" s="16" t="n"/>
      <c r="D172" s="15" t="n"/>
      <c r="E172" s="37" t="n"/>
      <c r="F172" s="38" t="n"/>
      <c r="G172" s="37" t="n"/>
      <c r="H172" s="38" t="n"/>
      <c r="I172" s="16" t="n"/>
      <c r="J172" s="18">
        <f>IF(COUNTA(A172:I172)=0,"",IF(OR(A172="",B172="",D172="",E172="",F172=""),"Incompleto",IF(AND(G172="",H172=""),"Ocupando",IF(AND(G172&lt;&gt;"",H172&lt;&gt;""),"Liberado","Incompleto"))))</f>
        <v/>
      </c>
      <c r="K172" s="35">
        <f>IF(OR(E172="",F172=""),"",IF(AND(G172&lt;&gt;"",H172&lt;&gt;""),MAX(0,24*((G172+H172)-(E172+F172))),IF(AND(G172="",H172=""),MAX(0,24*(NOW()-(E172+F172))),"")))</f>
        <v/>
      </c>
      <c r="L172" s="16" t="n"/>
      <c r="N172">
        <f>IFERROR(Cajones!A172,"")</f>
        <v/>
      </c>
      <c r="O172">
        <f>IFERROR(Catálogos!F172,"")</f>
        <v/>
      </c>
    </row>
    <row r="173" ht="31" customHeight="1">
      <c r="A173" s="25" t="n"/>
      <c r="B173" s="16" t="n"/>
      <c r="C173" s="16" t="n"/>
      <c r="D173" s="15" t="n"/>
      <c r="E173" s="37" t="n"/>
      <c r="F173" s="38" t="n"/>
      <c r="G173" s="37" t="n"/>
      <c r="H173" s="38" t="n"/>
      <c r="I173" s="16" t="n"/>
      <c r="J173" s="22">
        <f>IF(COUNTA(A173:I173)=0,"",IF(OR(A173="",B173="",D173="",E173="",F173=""),"Incompleto",IF(AND(G173="",H173=""),"Ocupando",IF(AND(G173&lt;&gt;"",H173&lt;&gt;""),"Liberado","Incompleto"))))</f>
        <v/>
      </c>
      <c r="K173" s="36">
        <f>IF(OR(E173="",F173=""),"",IF(AND(G173&lt;&gt;"",H173&lt;&gt;""),MAX(0,24*((G173+H173)-(E173+F173))),IF(AND(G173="",H173=""),MAX(0,24*(NOW()-(E173+F173))),"")))</f>
        <v/>
      </c>
      <c r="L173" s="16" t="n"/>
      <c r="N173">
        <f>IFERROR(Cajones!A173,"")</f>
        <v/>
      </c>
      <c r="O173">
        <f>IFERROR(Catálogos!F173,"")</f>
        <v/>
      </c>
    </row>
    <row r="174" ht="31" customHeight="1">
      <c r="A174" s="25" t="n"/>
      <c r="B174" s="16" t="n"/>
      <c r="C174" s="16" t="n"/>
      <c r="D174" s="15" t="n"/>
      <c r="E174" s="37" t="n"/>
      <c r="F174" s="38" t="n"/>
      <c r="G174" s="37" t="n"/>
      <c r="H174" s="38" t="n"/>
      <c r="I174" s="16" t="n"/>
      <c r="J174" s="18">
        <f>IF(COUNTA(A174:I174)=0,"",IF(OR(A174="",B174="",D174="",E174="",F174=""),"Incompleto",IF(AND(G174="",H174=""),"Ocupando",IF(AND(G174&lt;&gt;"",H174&lt;&gt;""),"Liberado","Incompleto"))))</f>
        <v/>
      </c>
      <c r="K174" s="35">
        <f>IF(OR(E174="",F174=""),"",IF(AND(G174&lt;&gt;"",H174&lt;&gt;""),MAX(0,24*((G174+H174)-(E174+F174))),IF(AND(G174="",H174=""),MAX(0,24*(NOW()-(E174+F174))),"")))</f>
        <v/>
      </c>
      <c r="L174" s="16" t="n"/>
      <c r="N174">
        <f>IFERROR(Cajones!A174,"")</f>
        <v/>
      </c>
      <c r="O174">
        <f>IFERROR(Catálogos!F174,"")</f>
        <v/>
      </c>
    </row>
    <row r="175" ht="31" customHeight="1">
      <c r="A175" s="25" t="n"/>
      <c r="B175" s="16" t="n"/>
      <c r="C175" s="16" t="n"/>
      <c r="D175" s="15" t="n"/>
      <c r="E175" s="37" t="n"/>
      <c r="F175" s="38" t="n"/>
      <c r="G175" s="37" t="n"/>
      <c r="H175" s="38" t="n"/>
      <c r="I175" s="16" t="n"/>
      <c r="J175" s="22">
        <f>IF(COUNTA(A175:I175)=0,"",IF(OR(A175="",B175="",D175="",E175="",F175=""),"Incompleto",IF(AND(G175="",H175=""),"Ocupando",IF(AND(G175&lt;&gt;"",H175&lt;&gt;""),"Liberado","Incompleto"))))</f>
        <v/>
      </c>
      <c r="K175" s="36">
        <f>IF(OR(E175="",F175=""),"",IF(AND(G175&lt;&gt;"",H175&lt;&gt;""),MAX(0,24*((G175+H175)-(E175+F175))),IF(AND(G175="",H175=""),MAX(0,24*(NOW()-(E175+F175))),"")))</f>
        <v/>
      </c>
      <c r="L175" s="16" t="n"/>
      <c r="N175">
        <f>IFERROR(Cajones!A175,"")</f>
        <v/>
      </c>
      <c r="O175">
        <f>IFERROR(Catálogos!F175,"")</f>
        <v/>
      </c>
    </row>
    <row r="176" ht="31" customHeight="1">
      <c r="A176" s="25" t="n"/>
      <c r="B176" s="16" t="n"/>
      <c r="C176" s="16" t="n"/>
      <c r="D176" s="15" t="n"/>
      <c r="E176" s="37" t="n"/>
      <c r="F176" s="38" t="n"/>
      <c r="G176" s="37" t="n"/>
      <c r="H176" s="38" t="n"/>
      <c r="I176" s="16" t="n"/>
      <c r="J176" s="18">
        <f>IF(COUNTA(A176:I176)=0,"",IF(OR(A176="",B176="",D176="",E176="",F176=""),"Incompleto",IF(AND(G176="",H176=""),"Ocupando",IF(AND(G176&lt;&gt;"",H176&lt;&gt;""),"Liberado","Incompleto"))))</f>
        <v/>
      </c>
      <c r="K176" s="35">
        <f>IF(OR(E176="",F176=""),"",IF(AND(G176&lt;&gt;"",H176&lt;&gt;""),MAX(0,24*((G176+H176)-(E176+F176))),IF(AND(G176="",H176=""),MAX(0,24*(NOW()-(E176+F176))),"")))</f>
        <v/>
      </c>
      <c r="L176" s="16" t="n"/>
      <c r="N176">
        <f>IFERROR(Cajones!A176,"")</f>
        <v/>
      </c>
      <c r="O176">
        <f>IFERROR(Catálogos!F176,"")</f>
        <v/>
      </c>
    </row>
    <row r="177" ht="31" customHeight="1">
      <c r="A177" s="25" t="n"/>
      <c r="B177" s="16" t="n"/>
      <c r="C177" s="16" t="n"/>
      <c r="D177" s="15" t="n"/>
      <c r="E177" s="37" t="n"/>
      <c r="F177" s="38" t="n"/>
      <c r="G177" s="37" t="n"/>
      <c r="H177" s="38" t="n"/>
      <c r="I177" s="16" t="n"/>
      <c r="J177" s="22">
        <f>IF(COUNTA(A177:I177)=0,"",IF(OR(A177="",B177="",D177="",E177="",F177=""),"Incompleto",IF(AND(G177="",H177=""),"Ocupando",IF(AND(G177&lt;&gt;"",H177&lt;&gt;""),"Liberado","Incompleto"))))</f>
        <v/>
      </c>
      <c r="K177" s="36">
        <f>IF(OR(E177="",F177=""),"",IF(AND(G177&lt;&gt;"",H177&lt;&gt;""),MAX(0,24*((G177+H177)-(E177+F177))),IF(AND(G177="",H177=""),MAX(0,24*(NOW()-(E177+F177))),"")))</f>
        <v/>
      </c>
      <c r="L177" s="16" t="n"/>
      <c r="N177">
        <f>IFERROR(Cajones!A177,"")</f>
        <v/>
      </c>
      <c r="O177">
        <f>IFERROR(Catálogos!F177,"")</f>
        <v/>
      </c>
    </row>
    <row r="178" ht="31" customHeight="1">
      <c r="A178" s="25" t="n"/>
      <c r="B178" s="16" t="n"/>
      <c r="C178" s="16" t="n"/>
      <c r="D178" s="15" t="n"/>
      <c r="E178" s="37" t="n"/>
      <c r="F178" s="38" t="n"/>
      <c r="G178" s="37" t="n"/>
      <c r="H178" s="38" t="n"/>
      <c r="I178" s="16" t="n"/>
      <c r="J178" s="18">
        <f>IF(COUNTA(A178:I178)=0,"",IF(OR(A178="",B178="",D178="",E178="",F178=""),"Incompleto",IF(AND(G178="",H178=""),"Ocupando",IF(AND(G178&lt;&gt;"",H178&lt;&gt;""),"Liberado","Incompleto"))))</f>
        <v/>
      </c>
      <c r="K178" s="35">
        <f>IF(OR(E178="",F178=""),"",IF(AND(G178&lt;&gt;"",H178&lt;&gt;""),MAX(0,24*((G178+H178)-(E178+F178))),IF(AND(G178="",H178=""),MAX(0,24*(NOW()-(E178+F178))),"")))</f>
        <v/>
      </c>
      <c r="L178" s="16" t="n"/>
      <c r="N178">
        <f>IFERROR(Cajones!A178,"")</f>
        <v/>
      </c>
      <c r="O178">
        <f>IFERROR(Catálogos!F178,"")</f>
        <v/>
      </c>
    </row>
    <row r="179" ht="31" customHeight="1">
      <c r="A179" s="25" t="n"/>
      <c r="B179" s="16" t="n"/>
      <c r="C179" s="16" t="n"/>
      <c r="D179" s="15" t="n"/>
      <c r="E179" s="37" t="n"/>
      <c r="F179" s="38" t="n"/>
      <c r="G179" s="37" t="n"/>
      <c r="H179" s="38" t="n"/>
      <c r="I179" s="16" t="n"/>
      <c r="J179" s="22">
        <f>IF(COUNTA(A179:I179)=0,"",IF(OR(A179="",B179="",D179="",E179="",F179=""),"Incompleto",IF(AND(G179="",H179=""),"Ocupando",IF(AND(G179&lt;&gt;"",H179&lt;&gt;""),"Liberado","Incompleto"))))</f>
        <v/>
      </c>
      <c r="K179" s="36">
        <f>IF(OR(E179="",F179=""),"",IF(AND(G179&lt;&gt;"",H179&lt;&gt;""),MAX(0,24*((G179+H179)-(E179+F179))),IF(AND(G179="",H179=""),MAX(0,24*(NOW()-(E179+F179))),"")))</f>
        <v/>
      </c>
      <c r="L179" s="16" t="n"/>
      <c r="N179">
        <f>IFERROR(Cajones!A179,"")</f>
        <v/>
      </c>
      <c r="O179">
        <f>IFERROR(Catálogos!F179,"")</f>
        <v/>
      </c>
    </row>
    <row r="180" ht="31" customHeight="1">
      <c r="A180" s="25" t="n"/>
      <c r="B180" s="16" t="n"/>
      <c r="C180" s="16" t="n"/>
      <c r="D180" s="15" t="n"/>
      <c r="E180" s="37" t="n"/>
      <c r="F180" s="38" t="n"/>
      <c r="G180" s="37" t="n"/>
      <c r="H180" s="38" t="n"/>
      <c r="I180" s="16" t="n"/>
      <c r="J180" s="18">
        <f>IF(COUNTA(A180:I180)=0,"",IF(OR(A180="",B180="",D180="",E180="",F180=""),"Incompleto",IF(AND(G180="",H180=""),"Ocupando",IF(AND(G180&lt;&gt;"",H180&lt;&gt;""),"Liberado","Incompleto"))))</f>
        <v/>
      </c>
      <c r="K180" s="35">
        <f>IF(OR(E180="",F180=""),"",IF(AND(G180&lt;&gt;"",H180&lt;&gt;""),MAX(0,24*((G180+H180)-(E180+F180))),IF(AND(G180="",H180=""),MAX(0,24*(NOW()-(E180+F180))),"")))</f>
        <v/>
      </c>
      <c r="L180" s="16" t="n"/>
      <c r="N180">
        <f>IFERROR(Cajones!A180,"")</f>
        <v/>
      </c>
      <c r="O180">
        <f>IFERROR(Catálogos!F180,"")</f>
        <v/>
      </c>
    </row>
    <row r="181" ht="31" customHeight="1">
      <c r="A181" s="25" t="n"/>
      <c r="B181" s="16" t="n"/>
      <c r="C181" s="16" t="n"/>
      <c r="D181" s="15" t="n"/>
      <c r="E181" s="37" t="n"/>
      <c r="F181" s="38" t="n"/>
      <c r="G181" s="37" t="n"/>
      <c r="H181" s="38" t="n"/>
      <c r="I181" s="16" t="n"/>
      <c r="J181" s="22">
        <f>IF(COUNTA(A181:I181)=0,"",IF(OR(A181="",B181="",D181="",E181="",F181=""),"Incompleto",IF(AND(G181="",H181=""),"Ocupando",IF(AND(G181&lt;&gt;"",H181&lt;&gt;""),"Liberado","Incompleto"))))</f>
        <v/>
      </c>
      <c r="K181" s="36">
        <f>IF(OR(E181="",F181=""),"",IF(AND(G181&lt;&gt;"",H181&lt;&gt;""),MAX(0,24*((G181+H181)-(E181+F181))),IF(AND(G181="",H181=""),MAX(0,24*(NOW()-(E181+F181))),"")))</f>
        <v/>
      </c>
      <c r="L181" s="16" t="n"/>
      <c r="N181">
        <f>IFERROR(Cajones!A181,"")</f>
        <v/>
      </c>
      <c r="O181">
        <f>IFERROR(Catálogos!F181,"")</f>
        <v/>
      </c>
    </row>
    <row r="182" ht="31" customHeight="1">
      <c r="A182" s="25" t="n"/>
      <c r="B182" s="16" t="n"/>
      <c r="C182" s="16" t="n"/>
      <c r="D182" s="15" t="n"/>
      <c r="E182" s="37" t="n"/>
      <c r="F182" s="38" t="n"/>
      <c r="G182" s="37" t="n"/>
      <c r="H182" s="38" t="n"/>
      <c r="I182" s="16" t="n"/>
      <c r="J182" s="18">
        <f>IF(COUNTA(A182:I182)=0,"",IF(OR(A182="",B182="",D182="",E182="",F182=""),"Incompleto",IF(AND(G182="",H182=""),"Ocupando",IF(AND(G182&lt;&gt;"",H182&lt;&gt;""),"Liberado","Incompleto"))))</f>
        <v/>
      </c>
      <c r="K182" s="35">
        <f>IF(OR(E182="",F182=""),"",IF(AND(G182&lt;&gt;"",H182&lt;&gt;""),MAX(0,24*((G182+H182)-(E182+F182))),IF(AND(G182="",H182=""),MAX(0,24*(NOW()-(E182+F182))),"")))</f>
        <v/>
      </c>
      <c r="L182" s="16" t="n"/>
      <c r="N182">
        <f>IFERROR(Cajones!A182,"")</f>
        <v/>
      </c>
      <c r="O182">
        <f>IFERROR(Catálogos!F182,"")</f>
        <v/>
      </c>
    </row>
    <row r="183" ht="31" customHeight="1">
      <c r="A183" s="25" t="n"/>
      <c r="B183" s="16" t="n"/>
      <c r="C183" s="16" t="n"/>
      <c r="D183" s="15" t="n"/>
      <c r="E183" s="37" t="n"/>
      <c r="F183" s="38" t="n"/>
      <c r="G183" s="37" t="n"/>
      <c r="H183" s="38" t="n"/>
      <c r="I183" s="16" t="n"/>
      <c r="J183" s="22">
        <f>IF(COUNTA(A183:I183)=0,"",IF(OR(A183="",B183="",D183="",E183="",F183=""),"Incompleto",IF(AND(G183="",H183=""),"Ocupando",IF(AND(G183&lt;&gt;"",H183&lt;&gt;""),"Liberado","Incompleto"))))</f>
        <v/>
      </c>
      <c r="K183" s="36">
        <f>IF(OR(E183="",F183=""),"",IF(AND(G183&lt;&gt;"",H183&lt;&gt;""),MAX(0,24*((G183+H183)-(E183+F183))),IF(AND(G183="",H183=""),MAX(0,24*(NOW()-(E183+F183))),"")))</f>
        <v/>
      </c>
      <c r="L183" s="16" t="n"/>
      <c r="N183">
        <f>IFERROR(Cajones!A183,"")</f>
        <v/>
      </c>
      <c r="O183">
        <f>IFERROR(Catálogos!F183,"")</f>
        <v/>
      </c>
    </row>
    <row r="184" ht="31" customHeight="1">
      <c r="A184" s="25" t="n"/>
      <c r="B184" s="16" t="n"/>
      <c r="C184" s="16" t="n"/>
      <c r="D184" s="15" t="n"/>
      <c r="E184" s="37" t="n"/>
      <c r="F184" s="38" t="n"/>
      <c r="G184" s="37" t="n"/>
      <c r="H184" s="38" t="n"/>
      <c r="I184" s="16" t="n"/>
      <c r="J184" s="18">
        <f>IF(COUNTA(A184:I184)=0,"",IF(OR(A184="",B184="",D184="",E184="",F184=""),"Incompleto",IF(AND(G184="",H184=""),"Ocupando",IF(AND(G184&lt;&gt;"",H184&lt;&gt;""),"Liberado","Incompleto"))))</f>
        <v/>
      </c>
      <c r="K184" s="35">
        <f>IF(OR(E184="",F184=""),"",IF(AND(G184&lt;&gt;"",H184&lt;&gt;""),MAX(0,24*((G184+H184)-(E184+F184))),IF(AND(G184="",H184=""),MAX(0,24*(NOW()-(E184+F184))),"")))</f>
        <v/>
      </c>
      <c r="L184" s="16" t="n"/>
      <c r="N184">
        <f>IFERROR(Cajones!A184,"")</f>
        <v/>
      </c>
      <c r="O184">
        <f>IFERROR(Catálogos!F184,"")</f>
        <v/>
      </c>
    </row>
    <row r="185" ht="31" customHeight="1">
      <c r="A185" s="25" t="n"/>
      <c r="B185" s="16" t="n"/>
      <c r="C185" s="16" t="n"/>
      <c r="D185" s="15" t="n"/>
      <c r="E185" s="37" t="n"/>
      <c r="F185" s="38" t="n"/>
      <c r="G185" s="37" t="n"/>
      <c r="H185" s="38" t="n"/>
      <c r="I185" s="16" t="n"/>
      <c r="J185" s="22">
        <f>IF(COUNTA(A185:I185)=0,"",IF(OR(A185="",B185="",D185="",E185="",F185=""),"Incompleto",IF(AND(G185="",H185=""),"Ocupando",IF(AND(G185&lt;&gt;"",H185&lt;&gt;""),"Liberado","Incompleto"))))</f>
        <v/>
      </c>
      <c r="K185" s="36">
        <f>IF(OR(E185="",F185=""),"",IF(AND(G185&lt;&gt;"",H185&lt;&gt;""),MAX(0,24*((G185+H185)-(E185+F185))),IF(AND(G185="",H185=""),MAX(0,24*(NOW()-(E185+F185))),"")))</f>
        <v/>
      </c>
      <c r="L185" s="16" t="n"/>
      <c r="N185">
        <f>IFERROR(Cajones!A185,"")</f>
        <v/>
      </c>
      <c r="O185">
        <f>IFERROR(Catálogos!F185,"")</f>
        <v/>
      </c>
    </row>
    <row r="186" ht="31" customHeight="1">
      <c r="A186" s="25" t="n"/>
      <c r="B186" s="16" t="n"/>
      <c r="C186" s="16" t="n"/>
      <c r="D186" s="15" t="n"/>
      <c r="E186" s="37" t="n"/>
      <c r="F186" s="38" t="n"/>
      <c r="G186" s="37" t="n"/>
      <c r="H186" s="38" t="n"/>
      <c r="I186" s="16" t="n"/>
      <c r="J186" s="18">
        <f>IF(COUNTA(A186:I186)=0,"",IF(OR(A186="",B186="",D186="",E186="",F186=""),"Incompleto",IF(AND(G186="",H186=""),"Ocupando",IF(AND(G186&lt;&gt;"",H186&lt;&gt;""),"Liberado","Incompleto"))))</f>
        <v/>
      </c>
      <c r="K186" s="35">
        <f>IF(OR(E186="",F186=""),"",IF(AND(G186&lt;&gt;"",H186&lt;&gt;""),MAX(0,24*((G186+H186)-(E186+F186))),IF(AND(G186="",H186=""),MAX(0,24*(NOW()-(E186+F186))),"")))</f>
        <v/>
      </c>
      <c r="L186" s="16" t="n"/>
      <c r="N186">
        <f>IFERROR(Cajones!A186,"")</f>
        <v/>
      </c>
      <c r="O186">
        <f>IFERROR(Catálogos!F186,"")</f>
        <v/>
      </c>
    </row>
    <row r="187" ht="31" customHeight="1">
      <c r="A187" s="25" t="n"/>
      <c r="B187" s="16" t="n"/>
      <c r="C187" s="16" t="n"/>
      <c r="D187" s="15" t="n"/>
      <c r="E187" s="37" t="n"/>
      <c r="F187" s="38" t="n"/>
      <c r="G187" s="37" t="n"/>
      <c r="H187" s="38" t="n"/>
      <c r="I187" s="16" t="n"/>
      <c r="J187" s="22">
        <f>IF(COUNTA(A187:I187)=0,"",IF(OR(A187="",B187="",D187="",E187="",F187=""),"Incompleto",IF(AND(G187="",H187=""),"Ocupando",IF(AND(G187&lt;&gt;"",H187&lt;&gt;""),"Liberado","Incompleto"))))</f>
        <v/>
      </c>
      <c r="K187" s="36">
        <f>IF(OR(E187="",F187=""),"",IF(AND(G187&lt;&gt;"",H187&lt;&gt;""),MAX(0,24*((G187+H187)-(E187+F187))),IF(AND(G187="",H187=""),MAX(0,24*(NOW()-(E187+F187))),"")))</f>
        <v/>
      </c>
      <c r="L187" s="16" t="n"/>
      <c r="N187">
        <f>IFERROR(Cajones!A187,"")</f>
        <v/>
      </c>
      <c r="O187">
        <f>IFERROR(Catálogos!F187,"")</f>
        <v/>
      </c>
    </row>
    <row r="188" ht="31" customHeight="1">
      <c r="A188" s="25" t="n"/>
      <c r="B188" s="16" t="n"/>
      <c r="C188" s="16" t="n"/>
      <c r="D188" s="15" t="n"/>
      <c r="E188" s="37" t="n"/>
      <c r="F188" s="38" t="n"/>
      <c r="G188" s="37" t="n"/>
      <c r="H188" s="38" t="n"/>
      <c r="I188" s="16" t="n"/>
      <c r="J188" s="18">
        <f>IF(COUNTA(A188:I188)=0,"",IF(OR(A188="",B188="",D188="",E188="",F188=""),"Incompleto",IF(AND(G188="",H188=""),"Ocupando",IF(AND(G188&lt;&gt;"",H188&lt;&gt;""),"Liberado","Incompleto"))))</f>
        <v/>
      </c>
      <c r="K188" s="35">
        <f>IF(OR(E188="",F188=""),"",IF(AND(G188&lt;&gt;"",H188&lt;&gt;""),MAX(0,24*((G188+H188)-(E188+F188))),IF(AND(G188="",H188=""),MAX(0,24*(NOW()-(E188+F188))),"")))</f>
        <v/>
      </c>
      <c r="L188" s="16" t="n"/>
      <c r="N188">
        <f>IFERROR(Cajones!A188,"")</f>
        <v/>
      </c>
      <c r="O188">
        <f>IFERROR(Catálogos!F188,"")</f>
        <v/>
      </c>
    </row>
    <row r="189" ht="31" customHeight="1">
      <c r="A189" s="25" t="n"/>
      <c r="B189" s="16" t="n"/>
      <c r="C189" s="16" t="n"/>
      <c r="D189" s="15" t="n"/>
      <c r="E189" s="37" t="n"/>
      <c r="F189" s="38" t="n"/>
      <c r="G189" s="37" t="n"/>
      <c r="H189" s="38" t="n"/>
      <c r="I189" s="16" t="n"/>
      <c r="J189" s="22">
        <f>IF(COUNTA(A189:I189)=0,"",IF(OR(A189="",B189="",D189="",E189="",F189=""),"Incompleto",IF(AND(G189="",H189=""),"Ocupando",IF(AND(G189&lt;&gt;"",H189&lt;&gt;""),"Liberado","Incompleto"))))</f>
        <v/>
      </c>
      <c r="K189" s="36">
        <f>IF(OR(E189="",F189=""),"",IF(AND(G189&lt;&gt;"",H189&lt;&gt;""),MAX(0,24*((G189+H189)-(E189+F189))),IF(AND(G189="",H189=""),MAX(0,24*(NOW()-(E189+F189))),"")))</f>
        <v/>
      </c>
      <c r="L189" s="16" t="n"/>
      <c r="N189">
        <f>IFERROR(Cajones!A189,"")</f>
        <v/>
      </c>
      <c r="O189">
        <f>IFERROR(Catálogos!F189,"")</f>
        <v/>
      </c>
    </row>
    <row r="190" ht="31" customHeight="1">
      <c r="A190" s="25" t="n"/>
      <c r="B190" s="16" t="n"/>
      <c r="C190" s="16" t="n"/>
      <c r="D190" s="15" t="n"/>
      <c r="E190" s="37" t="n"/>
      <c r="F190" s="38" t="n"/>
      <c r="G190" s="37" t="n"/>
      <c r="H190" s="38" t="n"/>
      <c r="I190" s="16" t="n"/>
      <c r="J190" s="18">
        <f>IF(COUNTA(A190:I190)=0,"",IF(OR(A190="",B190="",D190="",E190="",F190=""),"Incompleto",IF(AND(G190="",H190=""),"Ocupando",IF(AND(G190&lt;&gt;"",H190&lt;&gt;""),"Liberado","Incompleto"))))</f>
        <v/>
      </c>
      <c r="K190" s="35">
        <f>IF(OR(E190="",F190=""),"",IF(AND(G190&lt;&gt;"",H190&lt;&gt;""),MAX(0,24*((G190+H190)-(E190+F190))),IF(AND(G190="",H190=""),MAX(0,24*(NOW()-(E190+F190))),"")))</f>
        <v/>
      </c>
      <c r="L190" s="16" t="n"/>
      <c r="N190">
        <f>IFERROR(Cajones!A190,"")</f>
        <v/>
      </c>
      <c r="O190">
        <f>IFERROR(Catálogos!F190,"")</f>
        <v/>
      </c>
    </row>
    <row r="191" ht="31" customHeight="1">
      <c r="A191" s="25" t="n"/>
      <c r="B191" s="16" t="n"/>
      <c r="C191" s="16" t="n"/>
      <c r="D191" s="15" t="n"/>
      <c r="E191" s="37" t="n"/>
      <c r="F191" s="38" t="n"/>
      <c r="G191" s="37" t="n"/>
      <c r="H191" s="38" t="n"/>
      <c r="I191" s="16" t="n"/>
      <c r="J191" s="22">
        <f>IF(COUNTA(A191:I191)=0,"",IF(OR(A191="",B191="",D191="",E191="",F191=""),"Incompleto",IF(AND(G191="",H191=""),"Ocupando",IF(AND(G191&lt;&gt;"",H191&lt;&gt;""),"Liberado","Incompleto"))))</f>
        <v/>
      </c>
      <c r="K191" s="36">
        <f>IF(OR(E191="",F191=""),"",IF(AND(G191&lt;&gt;"",H191&lt;&gt;""),MAX(0,24*((G191+H191)-(E191+F191))),IF(AND(G191="",H191=""),MAX(0,24*(NOW()-(E191+F191))),"")))</f>
        <v/>
      </c>
      <c r="L191" s="16" t="n"/>
      <c r="N191">
        <f>IFERROR(Cajones!A191,"")</f>
        <v/>
      </c>
      <c r="O191">
        <f>IFERROR(Catálogos!F191,"")</f>
        <v/>
      </c>
    </row>
    <row r="192" ht="31" customHeight="1">
      <c r="A192" s="25" t="n"/>
      <c r="B192" s="16" t="n"/>
      <c r="C192" s="16" t="n"/>
      <c r="D192" s="15" t="n"/>
      <c r="E192" s="37" t="n"/>
      <c r="F192" s="38" t="n"/>
      <c r="G192" s="37" t="n"/>
      <c r="H192" s="38" t="n"/>
      <c r="I192" s="16" t="n"/>
      <c r="J192" s="18">
        <f>IF(COUNTA(A192:I192)=0,"",IF(OR(A192="",B192="",D192="",E192="",F192=""),"Incompleto",IF(AND(G192="",H192=""),"Ocupando",IF(AND(G192&lt;&gt;"",H192&lt;&gt;""),"Liberado","Incompleto"))))</f>
        <v/>
      </c>
      <c r="K192" s="35">
        <f>IF(OR(E192="",F192=""),"",IF(AND(G192&lt;&gt;"",H192&lt;&gt;""),MAX(0,24*((G192+H192)-(E192+F192))),IF(AND(G192="",H192=""),MAX(0,24*(NOW()-(E192+F192))),"")))</f>
        <v/>
      </c>
      <c r="L192" s="16" t="n"/>
      <c r="N192">
        <f>IFERROR(Cajones!A192,"")</f>
        <v/>
      </c>
      <c r="O192">
        <f>IFERROR(Catálogos!F192,"")</f>
        <v/>
      </c>
    </row>
    <row r="193" ht="31" customHeight="1">
      <c r="A193" s="25" t="n"/>
      <c r="B193" s="16" t="n"/>
      <c r="C193" s="16" t="n"/>
      <c r="D193" s="15" t="n"/>
      <c r="E193" s="37" t="n"/>
      <c r="F193" s="38" t="n"/>
      <c r="G193" s="37" t="n"/>
      <c r="H193" s="38" t="n"/>
      <c r="I193" s="16" t="n"/>
      <c r="J193" s="22">
        <f>IF(COUNTA(A193:I193)=0,"",IF(OR(A193="",B193="",D193="",E193="",F193=""),"Incompleto",IF(AND(G193="",H193=""),"Ocupando",IF(AND(G193&lt;&gt;"",H193&lt;&gt;""),"Liberado","Incompleto"))))</f>
        <v/>
      </c>
      <c r="K193" s="36">
        <f>IF(OR(E193="",F193=""),"",IF(AND(G193&lt;&gt;"",H193&lt;&gt;""),MAX(0,24*((G193+H193)-(E193+F193))),IF(AND(G193="",H193=""),MAX(0,24*(NOW()-(E193+F193))),"")))</f>
        <v/>
      </c>
      <c r="L193" s="16" t="n"/>
      <c r="N193">
        <f>IFERROR(Cajones!A193,"")</f>
        <v/>
      </c>
      <c r="O193">
        <f>IFERROR(Catálogos!F193,"")</f>
        <v/>
      </c>
    </row>
    <row r="194" ht="31" customHeight="1">
      <c r="A194" s="25" t="n"/>
      <c r="B194" s="16" t="n"/>
      <c r="C194" s="16" t="n"/>
      <c r="D194" s="15" t="n"/>
      <c r="E194" s="37" t="n"/>
      <c r="F194" s="38" t="n"/>
      <c r="G194" s="37" t="n"/>
      <c r="H194" s="38" t="n"/>
      <c r="I194" s="16" t="n"/>
      <c r="J194" s="18">
        <f>IF(COUNTA(A194:I194)=0,"",IF(OR(A194="",B194="",D194="",E194="",F194=""),"Incompleto",IF(AND(G194="",H194=""),"Ocupando",IF(AND(G194&lt;&gt;"",H194&lt;&gt;""),"Liberado","Incompleto"))))</f>
        <v/>
      </c>
      <c r="K194" s="35">
        <f>IF(OR(E194="",F194=""),"",IF(AND(G194&lt;&gt;"",H194&lt;&gt;""),MAX(0,24*((G194+H194)-(E194+F194))),IF(AND(G194="",H194=""),MAX(0,24*(NOW()-(E194+F194))),"")))</f>
        <v/>
      </c>
      <c r="L194" s="16" t="n"/>
      <c r="N194">
        <f>IFERROR(Cajones!A194,"")</f>
        <v/>
      </c>
      <c r="O194">
        <f>IFERROR(Catálogos!F194,"")</f>
        <v/>
      </c>
    </row>
    <row r="195" ht="31" customHeight="1">
      <c r="A195" s="25" t="n"/>
      <c r="B195" s="16" t="n"/>
      <c r="C195" s="16" t="n"/>
      <c r="D195" s="15" t="n"/>
      <c r="E195" s="37" t="n"/>
      <c r="F195" s="38" t="n"/>
      <c r="G195" s="37" t="n"/>
      <c r="H195" s="38" t="n"/>
      <c r="I195" s="16" t="n"/>
      <c r="J195" s="22">
        <f>IF(COUNTA(A195:I195)=0,"",IF(OR(A195="",B195="",D195="",E195="",F195=""),"Incompleto",IF(AND(G195="",H195=""),"Ocupando",IF(AND(G195&lt;&gt;"",H195&lt;&gt;""),"Liberado","Incompleto"))))</f>
        <v/>
      </c>
      <c r="K195" s="36">
        <f>IF(OR(E195="",F195=""),"",IF(AND(G195&lt;&gt;"",H195&lt;&gt;""),MAX(0,24*((G195+H195)-(E195+F195))),IF(AND(G195="",H195=""),MAX(0,24*(NOW()-(E195+F195))),"")))</f>
        <v/>
      </c>
      <c r="L195" s="16" t="n"/>
      <c r="N195">
        <f>IFERROR(Cajones!A195,"")</f>
        <v/>
      </c>
      <c r="O195">
        <f>IFERROR(Catálogos!F195,"")</f>
        <v/>
      </c>
    </row>
    <row r="196" ht="31" customHeight="1">
      <c r="A196" s="25" t="n"/>
      <c r="B196" s="16" t="n"/>
      <c r="C196" s="16" t="n"/>
      <c r="D196" s="15" t="n"/>
      <c r="E196" s="37" t="n"/>
      <c r="F196" s="38" t="n"/>
      <c r="G196" s="37" t="n"/>
      <c r="H196" s="38" t="n"/>
      <c r="I196" s="16" t="n"/>
      <c r="J196" s="18">
        <f>IF(COUNTA(A196:I196)=0,"",IF(OR(A196="",B196="",D196="",E196="",F196=""),"Incompleto",IF(AND(G196="",H196=""),"Ocupando",IF(AND(G196&lt;&gt;"",H196&lt;&gt;""),"Liberado","Incompleto"))))</f>
        <v/>
      </c>
      <c r="K196" s="35">
        <f>IF(OR(E196="",F196=""),"",IF(AND(G196&lt;&gt;"",H196&lt;&gt;""),MAX(0,24*((G196+H196)-(E196+F196))),IF(AND(G196="",H196=""),MAX(0,24*(NOW()-(E196+F196))),"")))</f>
        <v/>
      </c>
      <c r="L196" s="16" t="n"/>
      <c r="N196">
        <f>IFERROR(Cajones!A196,"")</f>
        <v/>
      </c>
      <c r="O196">
        <f>IFERROR(Catálogos!F196,"")</f>
        <v/>
      </c>
    </row>
    <row r="197" ht="31" customHeight="1">
      <c r="A197" s="25" t="n"/>
      <c r="B197" s="16" t="n"/>
      <c r="C197" s="16" t="n"/>
      <c r="D197" s="15" t="n"/>
      <c r="E197" s="37" t="n"/>
      <c r="F197" s="38" t="n"/>
      <c r="G197" s="37" t="n"/>
      <c r="H197" s="38" t="n"/>
      <c r="I197" s="16" t="n"/>
      <c r="J197" s="22">
        <f>IF(COUNTA(A197:I197)=0,"",IF(OR(A197="",B197="",D197="",E197="",F197=""),"Incompleto",IF(AND(G197="",H197=""),"Ocupando",IF(AND(G197&lt;&gt;"",H197&lt;&gt;""),"Liberado","Incompleto"))))</f>
        <v/>
      </c>
      <c r="K197" s="36">
        <f>IF(OR(E197="",F197=""),"",IF(AND(G197&lt;&gt;"",H197&lt;&gt;""),MAX(0,24*((G197+H197)-(E197+F197))),IF(AND(G197="",H197=""),MAX(0,24*(NOW()-(E197+F197))),"")))</f>
        <v/>
      </c>
      <c r="L197" s="16" t="n"/>
      <c r="N197">
        <f>IFERROR(Cajones!A197,"")</f>
        <v/>
      </c>
      <c r="O197">
        <f>IFERROR(Catálogos!F197,"")</f>
        <v/>
      </c>
    </row>
    <row r="198" ht="31" customHeight="1">
      <c r="A198" s="25" t="n"/>
      <c r="B198" s="16" t="n"/>
      <c r="C198" s="16" t="n"/>
      <c r="D198" s="15" t="n"/>
      <c r="E198" s="37" t="n"/>
      <c r="F198" s="38" t="n"/>
      <c r="G198" s="37" t="n"/>
      <c r="H198" s="38" t="n"/>
      <c r="I198" s="16" t="n"/>
      <c r="J198" s="18">
        <f>IF(COUNTA(A198:I198)=0,"",IF(OR(A198="",B198="",D198="",E198="",F198=""),"Incompleto",IF(AND(G198="",H198=""),"Ocupando",IF(AND(G198&lt;&gt;"",H198&lt;&gt;""),"Liberado","Incompleto"))))</f>
        <v/>
      </c>
      <c r="K198" s="35">
        <f>IF(OR(E198="",F198=""),"",IF(AND(G198&lt;&gt;"",H198&lt;&gt;""),MAX(0,24*((G198+H198)-(E198+F198))),IF(AND(G198="",H198=""),MAX(0,24*(NOW()-(E198+F198))),"")))</f>
        <v/>
      </c>
      <c r="L198" s="16" t="n"/>
      <c r="N198">
        <f>IFERROR(Cajones!A198,"")</f>
        <v/>
      </c>
      <c r="O198">
        <f>IFERROR(Catálogos!F198,"")</f>
        <v/>
      </c>
    </row>
    <row r="199" ht="31" customHeight="1">
      <c r="A199" s="25" t="n"/>
      <c r="B199" s="16" t="n"/>
      <c r="C199" s="16" t="n"/>
      <c r="D199" s="15" t="n"/>
      <c r="E199" s="37" t="n"/>
      <c r="F199" s="38" t="n"/>
      <c r="G199" s="37" t="n"/>
      <c r="H199" s="38" t="n"/>
      <c r="I199" s="16" t="n"/>
      <c r="J199" s="22">
        <f>IF(COUNTA(A199:I199)=0,"",IF(OR(A199="",B199="",D199="",E199="",F199=""),"Incompleto",IF(AND(G199="",H199=""),"Ocupando",IF(AND(G199&lt;&gt;"",H199&lt;&gt;""),"Liberado","Incompleto"))))</f>
        <v/>
      </c>
      <c r="K199" s="36">
        <f>IF(OR(E199="",F199=""),"",IF(AND(G199&lt;&gt;"",H199&lt;&gt;""),MAX(0,24*((G199+H199)-(E199+F199))),IF(AND(G199="",H199=""),MAX(0,24*(NOW()-(E199+F199))),"")))</f>
        <v/>
      </c>
      <c r="L199" s="16" t="n"/>
      <c r="N199">
        <f>IFERROR(Cajones!A199,"")</f>
        <v/>
      </c>
      <c r="O199">
        <f>IFERROR(Catálogos!F199,"")</f>
        <v/>
      </c>
    </row>
    <row r="200" ht="31" customHeight="1">
      <c r="A200" s="25" t="n"/>
      <c r="B200" s="16" t="n"/>
      <c r="C200" s="16" t="n"/>
      <c r="D200" s="15" t="n"/>
      <c r="E200" s="37" t="n"/>
      <c r="F200" s="38" t="n"/>
      <c r="G200" s="37" t="n"/>
      <c r="H200" s="38" t="n"/>
      <c r="I200" s="16" t="n"/>
      <c r="J200" s="18">
        <f>IF(COUNTA(A200:I200)=0,"",IF(OR(A200="",B200="",D200="",E200="",F200=""),"Incompleto",IF(AND(G200="",H200=""),"Ocupando",IF(AND(G200&lt;&gt;"",H200&lt;&gt;""),"Liberado","Incompleto"))))</f>
        <v/>
      </c>
      <c r="K200" s="35">
        <f>IF(OR(E200="",F200=""),"",IF(AND(G200&lt;&gt;"",H200&lt;&gt;""),MAX(0,24*((G200+H200)-(E200+F200))),IF(AND(G200="",H200=""),MAX(0,24*(NOW()-(E200+F200))),"")))</f>
        <v/>
      </c>
      <c r="L200" s="16" t="n"/>
      <c r="N200">
        <f>IFERROR(Cajones!A200,"")</f>
        <v/>
      </c>
      <c r="O200">
        <f>IFERROR(Catálogos!F200,"")</f>
        <v/>
      </c>
    </row>
    <row r="201" ht="31" customHeight="1">
      <c r="A201" s="25" t="n"/>
      <c r="B201" s="16" t="n"/>
      <c r="C201" s="16" t="n"/>
      <c r="D201" s="15" t="n"/>
      <c r="E201" s="37" t="n"/>
      <c r="F201" s="38" t="n"/>
      <c r="G201" s="37" t="n"/>
      <c r="H201" s="38" t="n"/>
      <c r="I201" s="16" t="n"/>
      <c r="J201" s="22">
        <f>IF(COUNTA(A201:I201)=0,"",IF(OR(A201="",B201="",D201="",E201="",F201=""),"Incompleto",IF(AND(G201="",H201=""),"Ocupando",IF(AND(G201&lt;&gt;"",H201&lt;&gt;""),"Liberado","Incompleto"))))</f>
        <v/>
      </c>
      <c r="K201" s="36">
        <f>IF(OR(E201="",F201=""),"",IF(AND(G201&lt;&gt;"",H201&lt;&gt;""),MAX(0,24*((G201+H201)-(E201+F201))),IF(AND(G201="",H201=""),MAX(0,24*(NOW()-(E201+F201))),"")))</f>
        <v/>
      </c>
      <c r="L201" s="16" t="n"/>
      <c r="N201">
        <f>IFERROR(Cajones!A201,"")</f>
        <v/>
      </c>
      <c r="O201">
        <f>IFERROR(Catálogos!F201,"")</f>
        <v/>
      </c>
    </row>
  </sheetData>
  <autoFilter ref="A1:L201"/>
  <conditionalFormatting sqref="A2:L201">
    <cfRule type="expression" priority="1" dxfId="0" stopIfTrue="1">
      <formula>AND($A2&lt;&gt;"",COUNTIF($A$2:$A$201,$A2)&gt;1)</formula>
    </cfRule>
    <cfRule type="expression" priority="2" dxfId="0" stopIfTrue="1">
      <formula>AND($D2&lt;&gt;"",$J2="Ocupando",COUNTIFS($D$2:$D$201,$D2,$J$2:$J$201,"Ocupando")&gt;1)</formula>
    </cfRule>
    <cfRule type="expression" priority="3" dxfId="0" stopIfTrue="1">
      <formula>AND($J2="Ocupando",IFERROR(XLOOKUP($D2,Cajones!$A$2:$A$41,Cajones!$E$2:$E$41),"")="No")</formula>
    </cfRule>
    <cfRule type="expression" priority="4" dxfId="5" stopIfTrue="1">
      <formula>$J2="Incompleto"</formula>
    </cfRule>
    <cfRule type="expression" priority="5" dxfId="3" stopIfTrue="1">
      <formula>AND($J2="Ocupando",$K2&gt;Catálogos!$B$2)</formula>
    </cfRule>
    <cfRule type="expression" priority="6" dxfId="4" stopIfTrue="1">
      <formula>$J2="Ocupando"</formula>
    </cfRule>
  </conditionalFormatting>
  <dataValidations count="8">
    <dataValidation sqref="A2:A201" showDropDown="0" showInputMessage="1" showErrorMessage="1" allowBlank="0" errorTitle="Folio no válido" error="El folio debe ser un número positivo y único." promptTitle="Folio interno" prompt="Capture un folio positivo que no esté repetido." type="custom">
      <formula1>OR(A2="",AND(ISNUMBER(A2),A2&gt;0,COUNTIF($A$2:$A$201,A2)=1))</formula1>
    </dataValidation>
    <dataValidation sqref="B2:B201" showDropDown="0" showInputMessage="0" showErrorMessage="1" allowBlank="0" errorTitle="Clave no válida" error="La clave debe contener de 3 a 20 caracteres." type="custom">
      <formula1>OR(B2="",AND(ISTEXT(B2),LEN(B2)&gt;=3,LEN(B2)&lt;=20))</formula1>
    </dataValidation>
    <dataValidation sqref="D2:D201" showDropDown="0" showInputMessage="1" showErrorMessage="1" allowBlank="0" errorTitle="Cajón no válido" error="Seleccione un cajón de la lista." promptTitle="Ubicación" prompt="Seleccione el identificador del cajón." type="list">
      <formula1>$N$2:$N$41</formula1>
    </dataValidation>
    <dataValidation sqref="E2:E201" showDropDown="0" showInputMessage="0" showErrorMessage="1" allowBlank="0" errorTitle="Fecha de ingreso no válida" error="La fecha de ingreso no puede ser posterior a hoy." type="date" operator="lessThanOrEqual">
      <formula1>TODAY()</formula1>
    </dataValidation>
    <dataValidation sqref="F2:F201" showDropDown="0" showInputMessage="0" showErrorMessage="1" allowBlank="0" errorTitle="Hora de ingreso no válida" error="Capture una hora válida y asegúrese de indicar la fecha de ingreso." type="custom">
      <formula1>OR(F2="",AND(E2&lt;&gt;"",ISNUMBER(F2),F2&gt;=0,F2&lt;1))</formula1>
    </dataValidation>
    <dataValidation sqref="G2:G201" showDropDown="0" showInputMessage="0" showErrorMessage="1" allowBlank="0" errorTitle="Fecha de salida no válida" error="La salida debe ser igual o posterior a la fecha de ingreso." type="custom">
      <formula1>OR(G2="",AND(ISNUMBER(G2),E2&lt;&gt;"",G2&gt;=E2))</formula1>
    </dataValidation>
    <dataValidation sqref="H2:H201" showDropDown="0" showInputMessage="0" showErrorMessage="1" allowBlank="0" errorTitle="Hora de salida no válida" error="La hora de salida requiere una fecha de salida válida." type="custom">
      <formula1>OR(H2="",AND(G2&lt;&gt;"",ISNUMBER(H2),H2&gt;=0,H2&lt;1))</formula1>
    </dataValidation>
    <dataValidation sqref="I2:I201" showDropDown="0" showInputMessage="1" showErrorMessage="1" allowBlank="0" errorTitle="Motivo no válido" error="Seleccione un motivo de ubicación de la lista." promptTitle="Motivo de ubicación" prompt="Seleccione el motivo operativo." type="list">
      <formula1>$O$2:$O$5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FFF0AE"/>
    <outlinePr summaryBelow="1" summaryRight="1"/>
    <pageSetUpPr/>
  </sheetPr>
  <dimension ref="A1:F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72" customWidth="1" min="2" max="2"/>
    <col width="3" customWidth="1" min="3" max="3"/>
    <col width="17" customWidth="1" min="4" max="4"/>
    <col width="22" customWidth="1" min="5" max="5"/>
    <col width="25" customWidth="1" min="6" max="6"/>
  </cols>
  <sheetData>
    <row r="1" ht="28" customHeight="1">
      <c r="A1" s="2" t="inlineStr">
        <is>
          <t>Parámetro operativo</t>
        </is>
      </c>
      <c r="B1" s="2" t="inlineStr">
        <is>
          <t>Valor editable</t>
        </is>
      </c>
      <c r="C1" s="28" t="n"/>
      <c r="D1" s="29" t="inlineStr">
        <is>
          <t>ListaSiNo</t>
        </is>
      </c>
      <c r="E1" s="29" t="inlineStr">
        <is>
          <t>ListaTipos</t>
        </is>
      </c>
      <c r="F1" s="29" t="inlineStr">
        <is>
          <t>ListaMotivos</t>
        </is>
      </c>
    </row>
    <row r="2">
      <c r="A2" s="19" t="inlineStr">
        <is>
          <t>Límite de estancia en horas</t>
        </is>
      </c>
      <c r="B2" s="39" t="n">
        <v>72</v>
      </c>
      <c r="D2" s="31" t="inlineStr">
        <is>
          <t>Sí</t>
        </is>
      </c>
      <c r="E2" s="32" t="inlineStr">
        <is>
          <t>Compacto</t>
        </is>
      </c>
      <c r="F2" s="32" t="inlineStr">
        <is>
          <t>Espera de servicio</t>
        </is>
      </c>
    </row>
    <row r="3">
      <c r="A3" s="23" t="n"/>
      <c r="B3" s="23" t="n"/>
      <c r="D3" s="31" t="inlineStr">
        <is>
          <t>No</t>
        </is>
      </c>
      <c r="E3" s="32" t="inlineStr">
        <is>
          <t>Estándar</t>
        </is>
      </c>
      <c r="F3" s="32" t="inlineStr">
        <is>
          <t>Ajuste operativo</t>
        </is>
      </c>
    </row>
    <row r="4">
      <c r="A4" s="19" t="n"/>
      <c r="B4" s="19" t="n"/>
      <c r="E4" s="32" t="inlineStr">
        <is>
          <t>Vehículo alto</t>
        </is>
      </c>
      <c r="F4" s="32" t="inlineStr">
        <is>
          <t>Espera de entrega</t>
        </is>
      </c>
    </row>
    <row r="5">
      <c r="A5" s="23" t="n"/>
      <c r="B5" s="23" t="n"/>
      <c r="F5" s="32" t="inlineStr">
        <is>
          <t>Resguardo temporal</t>
        </is>
      </c>
    </row>
    <row r="6" ht="28" customHeight="1">
      <c r="A6" s="19" t="inlineStr">
        <is>
          <t>Indicaciones de uso</t>
        </is>
      </c>
      <c r="B6" s="19" t="inlineStr">
        <is>
          <t>Criterio interno</t>
        </is>
      </c>
    </row>
    <row r="7" ht="42" customHeight="1">
      <c r="A7" s="23" t="inlineStr">
        <is>
          <t>Alcance</t>
        </is>
      </c>
      <c r="B7" s="23" t="inlineStr">
        <is>
          <t>Mapa interno de ubicación; no sustituye órdenes de reparación, controles de llaves ni registros oficiales.</t>
        </is>
      </c>
    </row>
    <row r="8" ht="42" customHeight="1">
      <c r="A8" s="19" t="inlineStr">
        <is>
          <t>Datos permitidos</t>
        </is>
      </c>
      <c r="B8" s="19" t="inlineStr">
        <is>
          <t>Use claves internas no sensibles. No capture nombres, teléfonos, placas ni VIN.</t>
        </is>
      </c>
    </row>
    <row r="9" ht="42" customHeight="1">
      <c r="A9" s="23" t="inlineStr">
        <is>
          <t>Actualización</t>
        </is>
      </c>
      <c r="B9" s="23" t="inlineStr">
        <is>
          <t>Las horas de las estancias activas cambian cuando Excel recalcula el libro.</t>
        </is>
      </c>
    </row>
    <row r="10" ht="42" customHeight="1">
      <c r="A10" s="19" t="inlineStr">
        <is>
          <t>Prueba de conflicto</t>
        </is>
      </c>
      <c r="B10" s="19" t="inlineStr">
        <is>
          <t>Duplicar deliberadamente una estancia activa en A-01 mostrará CONFLICTO; elimine la prueba después.</t>
        </is>
      </c>
    </row>
    <row r="11" ht="42" customHeight="1">
      <c r="A11" s="23" t="inlineStr">
        <is>
          <t>Límite operativo</t>
        </is>
      </c>
      <c r="B11" s="23" t="inlineStr">
        <is>
          <t>El límite editable es un criterio interno de revisión y no garantiza cumplimiento legal o contractual.</t>
        </is>
      </c>
    </row>
  </sheetData>
  <dataValidations count="1">
    <dataValidation sqref="B2" showDropDown="0" showInputMessage="1" showErrorMessage="1" allowBlank="0" errorTitle="Límite no válido" error="Capture un número mayor que cero." promptTitle="Límite operativo" prompt="Horas a partir de las cuales una estancia requiere revisión." type="decimal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Mapa interno de estacionamiento del taller</dc:title>
  <dc:subject xmlns:dc="http://purl.org/dc/elements/1.1/">Ubicación operativa de unidades con claves internas ficticias</dc:subject>
  <dcterms:created xmlns:dcterms="http://purl.org/dc/terms/" xmlns:xsi="http://www.w3.org/2001/XMLSchema-instance" xsi:type="dcterms:W3CDTF">2026-09-10T00:36:53Z</dcterms:created>
  <dcterms:modified xmlns:dcterms="http://purl.org/dc/terms/" xmlns:xsi="http://www.w3.org/2001/XMLSchema-instance" xsi:type="dcterms:W3CDTF">2026-09-10T00:36:55+00:00Z</dcterms:modified>
</cp:coreProperties>
</file>