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onfiguración" sheetId="2" state="visible" r:id="rId2"/>
    <sheet xmlns:r="http://schemas.openxmlformats.org/officeDocument/2006/relationships" name="Bahías" sheetId="3" state="visible" r:id="rId3"/>
    <sheet xmlns:r="http://schemas.openxmlformats.org/officeDocument/2006/relationships" name="Agenda" sheetId="4" state="visible" r:id="rId4"/>
    <sheet xmlns:r="http://schemas.openxmlformats.org/officeDocument/2006/relationships" name="Calendario" sheetId="5" state="visible" r:id="rId5"/>
  </sheets>
  <definedNames>
    <definedName name="_xlnm._FilterDatabase" localSheetId="0" hidden="1">'Resumen'!$A$3:$F$7</definedName>
    <definedName name="_xlnm._FilterDatabase" localSheetId="2" hidden="1">'Bahías'!$A$1:$J$21</definedName>
    <definedName name="_xlnm._FilterDatabase" localSheetId="3" hidden="1">'Agenda'!$A$1:$P$501</definedName>
    <definedName name="_xlnm._FilterDatabase" localSheetId="4" hidden="1">'Calendario'!$A$1:$H$368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63238"/>
      <sz val="10"/>
    </font>
    <font>
      <name val="Calibri"/>
      <b val="1"/>
      <color rgb="00263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9" fontId="3" fillId="4" borderId="1" applyAlignment="1" pivotButton="0" quotePrefix="0" xfId="0">
      <alignment horizontal="right" vertical="center"/>
    </xf>
    <xf numFmtId="2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164" fontId="3" fillId="6" borderId="1" applyAlignment="1" applyProtection="1" pivotButton="0" quotePrefix="0" xfId="0">
      <alignment horizontal="center" vertical="center"/>
      <protection locked="0" hidden="0"/>
    </xf>
    <xf numFmtId="0" fontId="3" fillId="6" borderId="1" applyAlignment="1" applyProtection="1" pivotButton="0" quotePrefix="0" xfId="0">
      <alignment horizontal="left" vertical="center"/>
      <protection locked="0" hidden="0"/>
    </xf>
    <xf numFmtId="9" fontId="3" fillId="6" borderId="1" applyAlignment="1" applyProtection="1" pivotButton="0" quotePrefix="0" xfId="0">
      <alignment horizontal="center" vertical="center"/>
      <protection locked="0" hidden="0"/>
    </xf>
    <xf numFmtId="165" fontId="3" fillId="6" borderId="1" applyAlignment="1" applyProtection="1" pivotButton="0" quotePrefix="0" xfId="0">
      <alignment horizontal="center" vertical="center"/>
      <protection locked="0" hidden="0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applyProtection="1" pivotButton="0" quotePrefix="0" xfId="0">
      <alignment horizontal="center" vertical="center"/>
      <protection locked="0" hidden="0"/>
    </xf>
    <xf numFmtId="2" fontId="3" fillId="6" borderId="1" applyAlignment="1" applyProtection="1" pivotButton="0" quotePrefix="0" xfId="0">
      <alignment horizontal="center" vertical="center"/>
      <protection locked="0" hidden="0"/>
    </xf>
    <xf numFmtId="2" fontId="3" fillId="6" borderId="1" applyAlignment="1" applyProtection="1" pivotButton="0" quotePrefix="0" xfId="0">
      <alignment horizontal="right" vertical="center"/>
      <protection locked="0" hidden="0"/>
    </xf>
    <xf numFmtId="165" fontId="3" fillId="4" borderId="1" applyAlignment="1" pivotButton="0" quotePrefix="0" xfId="0">
      <alignment horizontal="center" vertical="center"/>
    </xf>
    <xf numFmtId="9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6" borderId="1" applyAlignment="1" applyProtection="1" pivotButton="0" quotePrefix="0" xfId="0">
      <alignment horizontal="left" vertical="center" wrapText="1"/>
      <protection locked="0" hidden="0"/>
    </xf>
    <xf numFmtId="165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right" vertical="center"/>
    </xf>
    <xf numFmtId="9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3" fillId="6" borderId="1" applyAlignment="1" applyProtection="1" pivotButton="0" quotePrefix="0" xfId="0">
      <alignment horizontal="center" vertical="center"/>
      <protection locked="0" hidden="0"/>
    </xf>
    <xf numFmtId="165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263238"/>
        <sz val="10"/>
      </font>
      <fill>
        <patternFill patternType="solid">
          <fgColor rgb="00F4B183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F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24" customWidth="1" min="3" max="3"/>
    <col width="18" customWidth="1" min="4" max="4"/>
    <col width="27" customWidth="1" min="5" max="5"/>
    <col width="18" customWidth="1" min="6" max="6"/>
  </cols>
  <sheetData>
    <row r="1" ht="30" customHeight="1">
      <c r="A1" s="1" t="inlineStr">
        <is>
          <t>Resumen operativo de capacidad de bahías</t>
        </is>
      </c>
      <c r="B1" s="32" t="n"/>
      <c r="C1" s="32" t="n"/>
      <c r="D1" s="32" t="n"/>
      <c r="E1" s="32" t="n"/>
      <c r="F1" s="33" t="n"/>
    </row>
    <row r="2"/>
    <row r="3">
      <c r="A3" s="2" t="inlineStr">
        <is>
          <t>Fecha inicial</t>
        </is>
      </c>
      <c r="B3" s="3">
        <f>IF('Configuración'!$B$2="","",'Configuración'!$B$2)</f>
        <v/>
      </c>
      <c r="C3" s="2" t="inlineStr">
        <is>
          <t>Fecha final</t>
        </is>
      </c>
      <c r="D3" s="3">
        <f>IF('Configuración'!$B$3="","",'Configuración'!$B$3)</f>
        <v/>
      </c>
      <c r="E3" s="2" t="inlineStr">
        <is>
          <t>Umbral de ocupación</t>
        </is>
      </c>
      <c r="F3" s="4">
        <f>IF('Configuración'!$B$4="","",'Configuración'!$B$4)</f>
        <v/>
      </c>
    </row>
    <row r="4"/>
    <row r="5">
      <c r="A5" s="2" t="inlineStr">
        <is>
          <t>Capacidad del horizonte (h)</t>
        </is>
      </c>
      <c r="B5" s="5">
        <f>SUM('Calendario'!$C$2:$C$368)</f>
        <v/>
      </c>
      <c r="C5" s="2" t="inlineStr">
        <is>
          <t>Ocupación prevista (h)</t>
        </is>
      </c>
      <c r="D5" s="5">
        <f>SUM('Calendario'!$D$2:$D$368)</f>
        <v/>
      </c>
      <c r="E5" s="2" t="inlineStr">
        <is>
          <t>Disponibilidad prevista (h)</t>
        </is>
      </c>
      <c r="F5" s="5">
        <f>SUM('Calendario'!$E$2:$E$368)</f>
        <v/>
      </c>
    </row>
    <row r="6"/>
    <row r="7">
      <c r="A7" s="2" t="inlineStr">
        <is>
          <t>Alertas operativas</t>
        </is>
      </c>
      <c r="B7" s="6">
        <f>COUNTIFS('Agenda'!$O$2:$O$501,"&lt;&gt;",'Agenda'!$O$2:$O$501,"&lt;&gt;OK")</f>
        <v/>
      </c>
      <c r="C7" s="2" t="inlineStr">
        <is>
          <t>Días en umbral o mayor</t>
        </is>
      </c>
      <c r="D7" s="6">
        <f>COUNTIF('Calendario'!$F$2:$F$368,"&gt;="&amp;'Configuración'!$B$4)</f>
        <v/>
      </c>
      <c r="E7" s="2" t="inlineStr">
        <is>
          <t>Registros con folio repetido</t>
        </is>
      </c>
      <c r="F7" s="6">
        <f>IFERROR(SUMPRODUCT(--('Agenda'!$B$2:$B$501&lt;&gt;""),--(COUNTIF('Agenda'!$B$2:$B$501,'Agenda'!$B$2:$B$501)&gt;1)),0)</f>
        <v/>
      </c>
    </row>
    <row r="8"/>
    <row r="9">
      <c r="A9" s="7" t="inlineStr">
        <is>
          <t>Criterios de uso</t>
        </is>
      </c>
      <c r="B9" s="7" t="n"/>
      <c r="C9" s="7" t="n"/>
      <c r="D9" s="7" t="n"/>
      <c r="E9" s="7" t="n"/>
      <c r="F9" s="7" t="n"/>
    </row>
    <row r="10" ht="34" customHeight="1">
      <c r="A10" s="8" t="inlineStr">
        <is>
          <t>Decisión</t>
        </is>
      </c>
      <c r="B10" s="9" t="inlineStr">
        <is>
          <t>Revise disponibilidad, ocupación y alertas antes de aceptar, mover o rechazar una solicitud.</t>
        </is>
      </c>
    </row>
    <row r="11" ht="34" customHeight="1">
      <c r="A11" s="8" t="inlineStr">
        <is>
          <t>Alcance</t>
        </is>
      </c>
      <c r="B11" s="9" t="inlineStr">
        <is>
          <t>Este libro planea horas de ocupación; no sustituye órdenes, expedientes, diagnósticos ni sistemas administrativos.</t>
        </is>
      </c>
    </row>
    <row r="12" ht="34" customHeight="1">
      <c r="A12" s="8" t="inlineStr">
        <is>
          <t>Datos de muestra</t>
        </is>
      </c>
      <c r="B12" s="9" t="inlineStr">
        <is>
          <t>Los folios DEMO y todas las operaciones incluidas son completamente ficticios.</t>
        </is>
      </c>
    </row>
    <row r="13" ht="34" customHeight="1">
      <c r="A13" s="8" t="inlineStr">
        <is>
          <t>Límite preparado</t>
        </is>
      </c>
      <c r="B13" s="9" t="inlineStr">
        <is>
          <t>El calendario admite un horizonte de hasta 367 días y la agenda incluye 500 filas de captura.</t>
        </is>
      </c>
    </row>
  </sheetData>
  <autoFilter ref="A3:F7"/>
  <mergeCells count="1">
    <mergeCell ref="A1:F1"/>
  </mergeCells>
  <conditionalFormatting sqref="B7">
    <cfRule type="expression" priority="1" dxfId="0" stopIfTrue="1">
      <formula>B7&gt;0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G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4" customWidth="1" min="2" max="2"/>
    <col width="3" customWidth="1" min="3" max="3"/>
    <col width="22" customWidth="1" min="4" max="4"/>
    <col width="3" customWidth="1" min="5" max="5"/>
    <col width="3" customWidth="1" min="6" max="6"/>
    <col width="28" customWidth="1" min="7" max="7"/>
  </cols>
  <sheetData>
    <row r="1" ht="30" customHeight="1">
      <c r="A1" s="10" t="inlineStr">
        <is>
          <t>Parámetro</t>
        </is>
      </c>
      <c r="B1" s="10" t="inlineStr">
        <is>
          <t>Valor</t>
        </is>
      </c>
      <c r="D1" s="10" t="inlineStr">
        <is>
          <t>Fecha sin operación</t>
        </is>
      </c>
      <c r="G1" s="10" t="inlineStr">
        <is>
          <t>Categoría</t>
        </is>
      </c>
    </row>
    <row r="2">
      <c r="A2" s="8" t="inlineStr">
        <is>
          <t>Fecha inicial</t>
        </is>
      </c>
      <c r="B2" s="11" t="n">
        <v>46279</v>
      </c>
      <c r="D2" s="11" t="n">
        <v>46283</v>
      </c>
      <c r="G2" s="12" t="inlineStr">
        <is>
          <t>Servicio preventivo</t>
        </is>
      </c>
    </row>
    <row r="3">
      <c r="A3" s="8" t="inlineStr">
        <is>
          <t>Fecha final</t>
        </is>
      </c>
      <c r="B3" s="11" t="n">
        <v>46292</v>
      </c>
      <c r="D3" s="11" t="n"/>
      <c r="G3" s="12" t="inlineStr">
        <is>
          <t>Servicio rápido</t>
        </is>
      </c>
    </row>
    <row r="4">
      <c r="A4" s="8" t="inlineStr">
        <is>
          <t>Umbral de ocupación</t>
        </is>
      </c>
      <c r="B4" s="13" t="n">
        <v>0.85</v>
      </c>
      <c r="D4" s="11" t="n"/>
      <c r="G4" s="12" t="inlineStr">
        <is>
          <t>Reparación general</t>
        </is>
      </c>
    </row>
    <row r="5">
      <c r="A5" s="8" t="inlineStr">
        <is>
          <t>Hora de apertura</t>
        </is>
      </c>
      <c r="B5" s="34" t="n">
        <v>0.3333333333333333</v>
      </c>
      <c r="D5" s="11" t="n"/>
      <c r="G5" s="12" t="inlineStr">
        <is>
          <t>Alineación</t>
        </is>
      </c>
    </row>
    <row r="6">
      <c r="A6" s="8" t="inlineStr">
        <is>
          <t>Hora de cierre</t>
        </is>
      </c>
      <c r="B6" s="34" t="n">
        <v>0.75</v>
      </c>
      <c r="D6" s="11" t="n"/>
      <c r="G6" s="12" t="inlineStr">
        <is>
          <t>Limpieza de bahía</t>
        </is>
      </c>
    </row>
    <row r="7">
      <c r="D7" s="11" t="n"/>
      <c r="G7" s="12" t="inlineStr">
        <is>
          <t>Bloqueo interno</t>
        </is>
      </c>
    </row>
    <row r="8" ht="34" customHeight="1">
      <c r="A8" s="15" t="inlineStr">
        <is>
          <t>Supuesto de planeación</t>
        </is>
      </c>
      <c r="B8" s="16" t="inlineStr">
        <is>
          <t>La capacidad se expresa en horas de ocupación por bahía y día.</t>
        </is>
      </c>
      <c r="D8" s="11" t="n"/>
      <c r="G8" s="12" t="n"/>
    </row>
    <row r="9">
      <c r="D9" s="11" t="n"/>
      <c r="G9" s="12" t="n"/>
    </row>
    <row r="10">
      <c r="D10" s="11" t="n"/>
      <c r="G10" s="12" t="n"/>
    </row>
    <row r="11">
      <c r="D11" s="11" t="n"/>
    </row>
    <row r="12">
      <c r="D12" s="11" t="n"/>
    </row>
    <row r="13">
      <c r="D13" s="11" t="n"/>
    </row>
    <row r="14">
      <c r="D14" s="11" t="n"/>
    </row>
    <row r="15">
      <c r="D15" s="11" t="n"/>
    </row>
    <row r="16">
      <c r="D16" s="11" t="n"/>
    </row>
    <row r="17">
      <c r="D17" s="11" t="n"/>
    </row>
    <row r="18">
      <c r="D18" s="11" t="n"/>
    </row>
    <row r="19">
      <c r="D19" s="11" t="n"/>
    </row>
    <row r="20">
      <c r="D20" s="11" t="n"/>
    </row>
    <row r="21">
      <c r="D21" s="11" t="n"/>
    </row>
    <row r="22">
      <c r="D22" s="11" t="n"/>
    </row>
    <row r="23">
      <c r="D23" s="11" t="n"/>
    </row>
    <row r="24">
      <c r="D24" s="11" t="n"/>
    </row>
    <row r="25">
      <c r="D25" s="11" t="n"/>
    </row>
    <row r="26">
      <c r="D26" s="11" t="n"/>
    </row>
    <row r="27">
      <c r="D27" s="11" t="n"/>
    </row>
    <row r="28">
      <c r="D28" s="11" t="n"/>
    </row>
    <row r="29">
      <c r="D29" s="11" t="n"/>
    </row>
    <row r="30">
      <c r="D30" s="11" t="n"/>
    </row>
    <row r="31">
      <c r="D31" s="11" t="n"/>
    </row>
  </sheetData>
  <dataValidations count="6">
    <dataValidation sqref="B2" showDropDown="0" showInputMessage="0" showErrorMessage="1" allowBlank="0" errorTitle="Fecha no válida" error="Capture una fecha inicial válida que no sea posterior a la fecha final." type="custom">
      <formula1>=AND(ISNUMBER(B2),OR(B3="",B2&lt;=B3))</formula1>
    </dataValidation>
    <dataValidation sqref="B3" showDropDown="0" showInputMessage="0" showErrorMessage="1" allowBlank="0" errorTitle="Horizonte no válido" error="La fecha final debe ser igual o posterior a la inicial y el horizonte no debe exceder 367 días." type="custom">
      <formula1>=AND(ISNUMBER(B3),B3&gt;=B2,B3-B2&lt;=366)</formula1>
    </dataValidation>
    <dataValidation sqref="B4" showDropDown="0" showInputMessage="0" showErrorMessage="1" allowBlank="0" errorTitle="Umbral no válido" error="Capture un porcentaje entre 0% y 100%." type="decimal" operator="between">
      <formula1>0</formula1>
      <formula2>1</formula2>
    </dataValidation>
    <dataValidation sqref="B5" showDropDown="0" showInputMessage="0" showErrorMessage="1" allowBlank="0" errorTitle="Hora no válida" error="Capture una hora válida." type="decimal" operator="between">
      <formula1>0</formula1>
      <formula2>1</formula2>
    </dataValidation>
    <dataValidation sqref="B6" showDropDown="0" showInputMessage="0" showErrorMessage="1" allowBlank="0" errorTitle="Hora no válida" error="La hora de cierre debe ser posterior a la apertura." type="custom">
      <formula1>=AND(ISNUMBER(B6),B6&gt;B5,B6&lt;=1)</formula1>
    </dataValidation>
    <dataValidation sqref="D2:D31" showDropDown="0" showInputMessage="0" showErrorMessage="1" allowBlank="0" errorTitle="Fecha fuera del horizonte" error="La fecha debe estar dentro del horizonte configurado." type="custom">
      <formula1>=OR(D2="",AND(D2&gt;=$B$2,D2&lt;=$B$3))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J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1" customWidth="1" min="3" max="3"/>
    <col width="11" customWidth="1" min="4" max="4"/>
    <col width="11" customWidth="1" min="5" max="5"/>
    <col width="12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 ht="30" customHeight="1">
      <c r="A1" s="10" t="inlineStr">
        <is>
          <t>Código</t>
        </is>
      </c>
      <c r="B1" s="10" t="inlineStr">
        <is>
          <t>Descripción</t>
        </is>
      </c>
      <c r="C1" s="10" t="inlineStr">
        <is>
          <t>Activa</t>
        </is>
      </c>
      <c r="D1" s="10" t="inlineStr">
        <is>
          <t>Lunes</t>
        </is>
      </c>
      <c r="E1" s="10" t="inlineStr">
        <is>
          <t>Martes</t>
        </is>
      </c>
      <c r="F1" s="10" t="inlineStr">
        <is>
          <t>Miércoles</t>
        </is>
      </c>
      <c r="G1" s="10" t="inlineStr">
        <is>
          <t>Jueves</t>
        </is>
      </c>
      <c r="H1" s="10" t="inlineStr">
        <is>
          <t>Viernes</t>
        </is>
      </c>
      <c r="I1" s="10" t="inlineStr">
        <is>
          <t>Sábado</t>
        </is>
      </c>
      <c r="J1" s="10" t="inlineStr">
        <is>
          <t>Domingo</t>
        </is>
      </c>
    </row>
    <row r="2">
      <c r="A2" s="12" t="inlineStr">
        <is>
          <t>B-01</t>
        </is>
      </c>
      <c r="B2" s="12" t="inlineStr">
        <is>
          <t>General</t>
        </is>
      </c>
      <c r="C2" s="17" t="inlineStr">
        <is>
          <t>Sí</t>
        </is>
      </c>
      <c r="D2" s="18" t="n">
        <v>9</v>
      </c>
      <c r="E2" s="18" t="n">
        <v>9</v>
      </c>
      <c r="F2" s="18" t="n">
        <v>9</v>
      </c>
      <c r="G2" s="18" t="n">
        <v>9</v>
      </c>
      <c r="H2" s="18" t="n">
        <v>9</v>
      </c>
      <c r="I2" s="18" t="n">
        <v>5</v>
      </c>
      <c r="J2" s="18" t="n">
        <v>0</v>
      </c>
    </row>
    <row r="3">
      <c r="A3" s="12" t="inlineStr">
        <is>
          <t>B-02</t>
        </is>
      </c>
      <c r="B3" s="12" t="inlineStr">
        <is>
          <t>Servicio rápido</t>
        </is>
      </c>
      <c r="C3" s="17" t="inlineStr">
        <is>
          <t>Sí</t>
        </is>
      </c>
      <c r="D3" s="18" t="n">
        <v>8</v>
      </c>
      <c r="E3" s="18" t="n">
        <v>8</v>
      </c>
      <c r="F3" s="18" t="n">
        <v>8</v>
      </c>
      <c r="G3" s="18" t="n">
        <v>8</v>
      </c>
      <c r="H3" s="18" t="n">
        <v>8</v>
      </c>
      <c r="I3" s="18" t="n">
        <v>4</v>
      </c>
      <c r="J3" s="18" t="n">
        <v>0</v>
      </c>
    </row>
    <row r="4">
      <c r="A4" s="12" t="inlineStr">
        <is>
          <t>B-03</t>
        </is>
      </c>
      <c r="B4" s="12" t="inlineStr">
        <is>
          <t>Alineación</t>
        </is>
      </c>
      <c r="C4" s="17" t="inlineStr">
        <is>
          <t>Sí</t>
        </is>
      </c>
      <c r="D4" s="18" t="n">
        <v>7</v>
      </c>
      <c r="E4" s="18" t="n">
        <v>7</v>
      </c>
      <c r="F4" s="18" t="n">
        <v>7</v>
      </c>
      <c r="G4" s="18" t="n">
        <v>7</v>
      </c>
      <c r="H4" s="18" t="n">
        <v>7</v>
      </c>
      <c r="I4" s="18" t="n">
        <v>0</v>
      </c>
      <c r="J4" s="18" t="n">
        <v>0</v>
      </c>
    </row>
    <row r="5">
      <c r="A5" s="12" t="n"/>
      <c r="B5" s="12" t="n"/>
      <c r="C5" s="17" t="n"/>
      <c r="D5" s="18" t="n"/>
      <c r="E5" s="18" t="n"/>
      <c r="F5" s="18" t="n"/>
      <c r="G5" s="18" t="n"/>
      <c r="H5" s="18" t="n"/>
      <c r="I5" s="18" t="n"/>
      <c r="J5" s="18" t="n"/>
    </row>
    <row r="6">
      <c r="A6" s="12" t="n"/>
      <c r="B6" s="12" t="n"/>
      <c r="C6" s="17" t="n"/>
      <c r="D6" s="18" t="n"/>
      <c r="E6" s="18" t="n"/>
      <c r="F6" s="18" t="n"/>
      <c r="G6" s="18" t="n"/>
      <c r="H6" s="18" t="n"/>
      <c r="I6" s="18" t="n"/>
      <c r="J6" s="18" t="n"/>
    </row>
    <row r="7">
      <c r="A7" s="12" t="n"/>
      <c r="B7" s="12" t="n"/>
      <c r="C7" s="17" t="n"/>
      <c r="D7" s="18" t="n"/>
      <c r="E7" s="18" t="n"/>
      <c r="F7" s="18" t="n"/>
      <c r="G7" s="18" t="n"/>
      <c r="H7" s="18" t="n"/>
      <c r="I7" s="18" t="n"/>
      <c r="J7" s="18" t="n"/>
    </row>
    <row r="8">
      <c r="A8" s="12" t="n"/>
      <c r="B8" s="12" t="n"/>
      <c r="C8" s="17" t="n"/>
      <c r="D8" s="18" t="n"/>
      <c r="E8" s="18" t="n"/>
      <c r="F8" s="18" t="n"/>
      <c r="G8" s="18" t="n"/>
      <c r="H8" s="18" t="n"/>
      <c r="I8" s="18" t="n"/>
      <c r="J8" s="18" t="n"/>
    </row>
    <row r="9">
      <c r="A9" s="12" t="n"/>
      <c r="B9" s="12" t="n"/>
      <c r="C9" s="17" t="n"/>
      <c r="D9" s="18" t="n"/>
      <c r="E9" s="18" t="n"/>
      <c r="F9" s="18" t="n"/>
      <c r="G9" s="18" t="n"/>
      <c r="H9" s="18" t="n"/>
      <c r="I9" s="18" t="n"/>
      <c r="J9" s="18" t="n"/>
    </row>
    <row r="10">
      <c r="A10" s="12" t="n"/>
      <c r="B10" s="12" t="n"/>
      <c r="C10" s="17" t="n"/>
      <c r="D10" s="18" t="n"/>
      <c r="E10" s="18" t="n"/>
      <c r="F10" s="18" t="n"/>
      <c r="G10" s="18" t="n"/>
      <c r="H10" s="18" t="n"/>
      <c r="I10" s="18" t="n"/>
      <c r="J10" s="18" t="n"/>
    </row>
    <row r="11">
      <c r="A11" s="12" t="n"/>
      <c r="B11" s="12" t="n"/>
      <c r="C11" s="17" t="n"/>
      <c r="D11" s="18" t="n"/>
      <c r="E11" s="18" t="n"/>
      <c r="F11" s="18" t="n"/>
      <c r="G11" s="18" t="n"/>
      <c r="H11" s="18" t="n"/>
      <c r="I11" s="18" t="n"/>
      <c r="J11" s="18" t="n"/>
    </row>
    <row r="12">
      <c r="A12" s="12" t="n"/>
      <c r="B12" s="12" t="n"/>
      <c r="C12" s="17" t="n"/>
      <c r="D12" s="18" t="n"/>
      <c r="E12" s="18" t="n"/>
      <c r="F12" s="18" t="n"/>
      <c r="G12" s="18" t="n"/>
      <c r="H12" s="18" t="n"/>
      <c r="I12" s="18" t="n"/>
      <c r="J12" s="18" t="n"/>
    </row>
    <row r="13">
      <c r="A13" s="12" t="n"/>
      <c r="B13" s="12" t="n"/>
      <c r="C13" s="17" t="n"/>
      <c r="D13" s="18" t="n"/>
      <c r="E13" s="18" t="n"/>
      <c r="F13" s="18" t="n"/>
      <c r="G13" s="18" t="n"/>
      <c r="H13" s="18" t="n"/>
      <c r="I13" s="18" t="n"/>
      <c r="J13" s="18" t="n"/>
    </row>
    <row r="14">
      <c r="A14" s="12" t="n"/>
      <c r="B14" s="12" t="n"/>
      <c r="C14" s="17" t="n"/>
      <c r="D14" s="18" t="n"/>
      <c r="E14" s="18" t="n"/>
      <c r="F14" s="18" t="n"/>
      <c r="G14" s="18" t="n"/>
      <c r="H14" s="18" t="n"/>
      <c r="I14" s="18" t="n"/>
      <c r="J14" s="18" t="n"/>
    </row>
    <row r="15">
      <c r="A15" s="12" t="n"/>
      <c r="B15" s="12" t="n"/>
      <c r="C15" s="17" t="n"/>
      <c r="D15" s="18" t="n"/>
      <c r="E15" s="18" t="n"/>
      <c r="F15" s="18" t="n"/>
      <c r="G15" s="18" t="n"/>
      <c r="H15" s="18" t="n"/>
      <c r="I15" s="18" t="n"/>
      <c r="J15" s="18" t="n"/>
    </row>
    <row r="16">
      <c r="A16" s="12" t="n"/>
      <c r="B16" s="12" t="n"/>
      <c r="C16" s="17" t="n"/>
      <c r="D16" s="18" t="n"/>
      <c r="E16" s="18" t="n"/>
      <c r="F16" s="18" t="n"/>
      <c r="G16" s="18" t="n"/>
      <c r="H16" s="18" t="n"/>
      <c r="I16" s="18" t="n"/>
      <c r="J16" s="18" t="n"/>
    </row>
    <row r="17">
      <c r="A17" s="12" t="n"/>
      <c r="B17" s="12" t="n"/>
      <c r="C17" s="17" t="n"/>
      <c r="D17" s="18" t="n"/>
      <c r="E17" s="18" t="n"/>
      <c r="F17" s="18" t="n"/>
      <c r="G17" s="18" t="n"/>
      <c r="H17" s="18" t="n"/>
      <c r="I17" s="18" t="n"/>
      <c r="J17" s="18" t="n"/>
    </row>
    <row r="18">
      <c r="A18" s="12" t="n"/>
      <c r="B18" s="12" t="n"/>
      <c r="C18" s="17" t="n"/>
      <c r="D18" s="18" t="n"/>
      <c r="E18" s="18" t="n"/>
      <c r="F18" s="18" t="n"/>
      <c r="G18" s="18" t="n"/>
      <c r="H18" s="18" t="n"/>
      <c r="I18" s="18" t="n"/>
      <c r="J18" s="18" t="n"/>
    </row>
    <row r="19">
      <c r="A19" s="12" t="n"/>
      <c r="B19" s="12" t="n"/>
      <c r="C19" s="17" t="n"/>
      <c r="D19" s="18" t="n"/>
      <c r="E19" s="18" t="n"/>
      <c r="F19" s="18" t="n"/>
      <c r="G19" s="18" t="n"/>
      <c r="H19" s="18" t="n"/>
      <c r="I19" s="18" t="n"/>
      <c r="J19" s="18" t="n"/>
    </row>
    <row r="20">
      <c r="A20" s="12" t="n"/>
      <c r="B20" s="12" t="n"/>
      <c r="C20" s="17" t="n"/>
      <c r="D20" s="18" t="n"/>
      <c r="E20" s="18" t="n"/>
      <c r="F20" s="18" t="n"/>
      <c r="G20" s="18" t="n"/>
      <c r="H20" s="18" t="n"/>
      <c r="I20" s="18" t="n"/>
      <c r="J20" s="18" t="n"/>
    </row>
    <row r="21">
      <c r="A21" s="12" t="n"/>
      <c r="B21" s="12" t="n"/>
      <c r="C21" s="17" t="n"/>
      <c r="D21" s="18" t="n"/>
      <c r="E21" s="18" t="n"/>
      <c r="F21" s="18" t="n"/>
      <c r="G21" s="18" t="n"/>
      <c r="H21" s="18" t="n"/>
      <c r="I21" s="18" t="n"/>
      <c r="J21" s="18" t="n"/>
    </row>
  </sheetData>
  <autoFilter ref="A1:J21"/>
  <dataValidations count="2">
    <dataValidation sqref="C2:C21" showDropDown="0" showInputMessage="0" showErrorMessage="1" allowBlank="0" errorTitle="Valor no válido" error="Seleccione Sí o No." type="list">
      <formula1>"Sí,No"</formula1>
    </dataValidation>
    <dataValidation sqref="D2:J21" showDropDown="0" showInputMessage="0" showErrorMessage="1" allowBlank="0" errorTitle="Capacidad no válida" error="Capture una capacidad entre 0 y 24 horas." type="decimal" operator="between">
      <formula1>0</formula1>
      <formula2>24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05A28"/>
    <outlinePr summaryBelow="1" summaryRight="1"/>
    <pageSetUpPr/>
  </sheetPr>
  <dimension ref="A1:S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1" customWidth="1" min="4" max="4"/>
    <col width="24" customWidth="1" min="5" max="5"/>
    <col width="10" customWidth="1" min="6" max="6"/>
    <col width="18" customWidth="1" min="7" max="7"/>
    <col width="12" customWidth="1" min="8" max="8"/>
    <col width="13" customWidth="1" min="9" max="9"/>
    <col width="18" customWidth="1" min="10" max="10"/>
    <col width="16" customWidth="1" min="11" max="11"/>
    <col width="23" customWidth="1" min="12" max="12"/>
    <col width="17" customWidth="1" min="13" max="13"/>
    <col width="13" customWidth="1" min="14" max="14"/>
    <col width="19" customWidth="1" min="15" max="15"/>
    <col width="4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30" customHeight="1">
      <c r="A1" s="10" t="inlineStr">
        <is>
          <t>Fecha</t>
        </is>
      </c>
      <c r="B1" s="10" t="inlineStr">
        <is>
          <t>Folio interno</t>
        </is>
      </c>
      <c r="C1" s="10" t="inlineStr">
        <is>
          <t>Tipo</t>
        </is>
      </c>
      <c r="D1" s="10" t="inlineStr">
        <is>
          <t>Bahía</t>
        </is>
      </c>
      <c r="E1" s="10" t="inlineStr">
        <is>
          <t>Categoría</t>
        </is>
      </c>
      <c r="F1" s="10" t="inlineStr">
        <is>
          <t>Inicio</t>
        </is>
      </c>
      <c r="G1" s="10" t="inlineStr">
        <is>
          <t>Duración prevista (h)</t>
        </is>
      </c>
      <c r="H1" s="10" t="inlineStr">
        <is>
          <t>Fin previsto</t>
        </is>
      </c>
      <c r="I1" s="10" t="inlineStr">
        <is>
          <t>Estado</t>
        </is>
      </c>
      <c r="J1" s="10" t="inlineStr">
        <is>
          <t>Horas que consumen</t>
        </is>
      </c>
      <c r="K1" s="10" t="inlineStr">
        <is>
          <t>Capacidad diaria</t>
        </is>
      </c>
      <c r="L1" s="10" t="inlineStr">
        <is>
          <t>Horas ocupadas día/bahía</t>
        </is>
      </c>
      <c r="M1" s="10" t="inlineStr">
        <is>
          <t>Horas disponibles</t>
        </is>
      </c>
      <c r="N1" s="10" t="inlineStr">
        <is>
          <t>Utilización</t>
        </is>
      </c>
      <c r="O1" s="10" t="inlineStr">
        <is>
          <t>Alerta</t>
        </is>
      </c>
      <c r="P1" s="10" t="inlineStr">
        <is>
          <t>Notas</t>
        </is>
      </c>
    </row>
    <row r="2">
      <c r="A2" s="11" t="n">
        <v>46279</v>
      </c>
      <c r="B2" s="12" t="inlineStr">
        <is>
          <t>DEMO-001</t>
        </is>
      </c>
      <c r="C2" s="17" t="inlineStr">
        <is>
          <t>Reserva</t>
        </is>
      </c>
      <c r="D2" s="17" t="inlineStr">
        <is>
          <t>B-01</t>
        </is>
      </c>
      <c r="E2" s="17" t="inlineStr">
        <is>
          <t>Servicio preventivo</t>
        </is>
      </c>
      <c r="F2" s="34" t="n">
        <v>0.3333333333333333</v>
      </c>
      <c r="G2" s="19" t="n">
        <v>2</v>
      </c>
      <c r="H2" s="35">
        <f>IF(OR(F2="",G2=""),"",F2+G2/24)</f>
        <v/>
      </c>
      <c r="I2" s="17" t="inlineStr">
        <is>
          <t>Confirmada</t>
        </is>
      </c>
      <c r="J2" s="5">
        <f>IF(OR(A2="",G2="",I2=""),"",IF(I2="Cancelada",0,G2))</f>
        <v/>
      </c>
      <c r="K2" s="5">
        <f>IF(OR(A2="",D2=""),"",IF(COUNTIF('Configuración'!$D$2:$D$31,A2)&gt;0,0,IF(IFERROR(VLOOKUP(D2,'Bahías'!$A$2:$J$21,3,FALSE),"No")&lt;&gt;"Sí",0,IFERROR(CHOOSE(WEEKDAY(A2,2),VLOOKUP(D2,'Bahías'!$A$2:$J$21,4,FALSE),VLOOKUP(D2,'Bahías'!$A$2:$J$21,5,FALSE),VLOOKUP(D2,'Bahías'!$A$2:$J$21,6,FALSE),VLOOKUP(D2,'Bahías'!$A$2:$J$21,7,FALSE),VLOOKUP(D2,'Bahías'!$A$2:$J$21,8,FALSE),VLOOKUP(D2,'Bahías'!$A$2:$J$21,9,FALSE),VLOOKUP(D2,'Bahías'!$A$2:$J$21,10,FALSE)),""))))</f>
        <v/>
      </c>
      <c r="L2" s="5">
        <f>IF(OR(A2="",D2=""),"",SUMIFS($J$2:$J$501,$A$2:$A$501,A2,$D$2:$D$501,D2))</f>
        <v/>
      </c>
      <c r="M2" s="5">
        <f>IF(OR(K2="",L2=""),"",K2-L2)</f>
        <v/>
      </c>
      <c r="N2" s="21">
        <f>IFERROR(L2/K2,"")</f>
        <v/>
      </c>
      <c r="O2" s="22">
        <f>IF(OR(A2="",D2="",F2="",G2="",H2="",I2=""),"",IF(COUNTIF('Configuración'!$D$2:$D$31,A2)&gt;0,"Día cerrado",IF(OR(F2&lt;'Configuración'!$B$5,H2&gt;'Configuración'!$B$6),"Fuera de horario",IF(K2=0,"Sin capacidad",IF(L2&gt;K2,"Sobrecupo",IF(I2="Cancelada","OK",IF(COUNTIFS($A$2:$A$501,A2,$D$2:$D$501,D2,$F$2:$F$501,"&lt;"&amp;H2,$H$2:$H$501,"&gt;"&amp;F2,$I$2:$I$501,"&lt;&gt;Cancelada")-1&gt;0,"Traslape","OK")))))))</f>
        <v/>
      </c>
      <c r="P2" s="23" t="inlineStr">
        <is>
          <t>Dato ficticio de prueba; provoca un traslape.</t>
        </is>
      </c>
      <c r="Q2">
        <f>IFERROR(IF(INDEX('Bahías'!$A$2:$A$21,ROW()-1)="","",INDEX('Bahías'!$A$2:$A$21,ROW()-1)),"")</f>
        <v/>
      </c>
      <c r="R2">
        <f>IFERROR(IF(INDEX('Configuración'!$G$2:$G$10,ROW()-1)="","",INDEX('Configuración'!$G$2:$G$10,ROW()-1)),"")</f>
        <v/>
      </c>
      <c r="S2">
        <f>IF('Configuración'!$B$2="","",'Configuración'!$B$2)</f>
        <v/>
      </c>
    </row>
    <row r="3">
      <c r="A3" s="11" t="n">
        <v>46279</v>
      </c>
      <c r="B3" s="12" t="inlineStr">
        <is>
          <t>DEMO-002</t>
        </is>
      </c>
      <c r="C3" s="17" t="inlineStr">
        <is>
          <t>Reserva</t>
        </is>
      </c>
      <c r="D3" s="17" t="inlineStr">
        <is>
          <t>B-01</t>
        </is>
      </c>
      <c r="E3" s="17" t="inlineStr">
        <is>
          <t>Reparación general</t>
        </is>
      </c>
      <c r="F3" s="34" t="n">
        <v>0.3958333333333333</v>
      </c>
      <c r="G3" s="19" t="n">
        <v>2</v>
      </c>
      <c r="H3" s="36">
        <f>IF(OR(F3="",G3=""),"",F3+G3/24)</f>
        <v/>
      </c>
      <c r="I3" s="17" t="inlineStr">
        <is>
          <t>Tentativa</t>
        </is>
      </c>
      <c r="J3" s="25">
        <f>IF(OR(A3="",G3="",I3=""),"",IF(I3="Cancelada",0,G3))</f>
        <v/>
      </c>
      <c r="K3" s="25">
        <f>IF(OR(A3="",D3=""),"",IF(COUNTIF('Configuración'!$D$2:$D$31,A3)&gt;0,0,IF(IFERROR(VLOOKUP(D3,'Bahías'!$A$2:$J$21,3,FALSE),"No")&lt;&gt;"Sí",0,IFERROR(CHOOSE(WEEKDAY(A3,2),VLOOKUP(D3,'Bahías'!$A$2:$J$21,4,FALSE),VLOOKUP(D3,'Bahías'!$A$2:$J$21,5,FALSE),VLOOKUP(D3,'Bahías'!$A$2:$J$21,6,FALSE),VLOOKUP(D3,'Bahías'!$A$2:$J$21,7,FALSE),VLOOKUP(D3,'Bahías'!$A$2:$J$21,8,FALSE),VLOOKUP(D3,'Bahías'!$A$2:$J$21,9,FALSE),VLOOKUP(D3,'Bahías'!$A$2:$J$21,10,FALSE)),""))))</f>
        <v/>
      </c>
      <c r="L3" s="25">
        <f>IF(OR(A3="",D3=""),"",SUMIFS($J$2:$J$501,$A$2:$A$501,A3,$D$2:$D$501,D3))</f>
        <v/>
      </c>
      <c r="M3" s="25">
        <f>IF(OR(K3="",L3=""),"",K3-L3)</f>
        <v/>
      </c>
      <c r="N3" s="26">
        <f>IFERROR(L3/K3,"")</f>
        <v/>
      </c>
      <c r="O3" s="27">
        <f>IF(OR(A3="",D3="",F3="",G3="",H3="",I3=""),"",IF(COUNTIF('Configuración'!$D$2:$D$31,A3)&gt;0,"Día cerrado",IF(OR(F3&lt;'Configuración'!$B$5,H3&gt;'Configuración'!$B$6),"Fuera de horario",IF(K3=0,"Sin capacidad",IF(L3&gt;K3,"Sobrecupo",IF(I3="Cancelada","OK",IF(COUNTIFS($A$2:$A$501,A3,$D$2:$D$501,D3,$F$2:$F$501,"&lt;"&amp;H3,$H$2:$H$501,"&gt;"&amp;F3,$I$2:$I$501,"&lt;&gt;Cancelada")-1&gt;0,"Traslape","OK")))))))</f>
        <v/>
      </c>
      <c r="P3" s="23" t="inlineStr">
        <is>
          <t>Dato ficticio de prueba; provoca un traslape.</t>
        </is>
      </c>
      <c r="Q3">
        <f>IFERROR(IF(INDEX('Bahías'!$A$2:$A$21,ROW()-1)="","",INDEX('Bahías'!$A$2:$A$21,ROW()-1)),"")</f>
        <v/>
      </c>
      <c r="R3">
        <f>IFERROR(IF(INDEX('Configuración'!$G$2:$G$10,ROW()-1)="","",INDEX('Configuración'!$G$2:$G$10,ROW()-1)),"")</f>
        <v/>
      </c>
      <c r="S3">
        <f>IF('Configuración'!$B$3="","",'Configuración'!$B$3)</f>
        <v/>
      </c>
    </row>
    <row r="4">
      <c r="A4" s="11" t="n">
        <v>46279</v>
      </c>
      <c r="B4" s="12" t="inlineStr">
        <is>
          <t>DEMO-003</t>
        </is>
      </c>
      <c r="C4" s="17" t="inlineStr">
        <is>
          <t>Reserva</t>
        </is>
      </c>
      <c r="D4" s="17" t="inlineStr">
        <is>
          <t>B-02</t>
        </is>
      </c>
      <c r="E4" s="17" t="inlineStr">
        <is>
          <t>Servicio rápido</t>
        </is>
      </c>
      <c r="F4" s="34" t="n">
        <v>0.3333333333333333</v>
      </c>
      <c r="G4" s="19" t="n">
        <v>1.5</v>
      </c>
      <c r="H4" s="35">
        <f>IF(OR(F4="",G4=""),"",F4+G4/24)</f>
        <v/>
      </c>
      <c r="I4" s="17" t="inlineStr">
        <is>
          <t>Confirmada</t>
        </is>
      </c>
      <c r="J4" s="5">
        <f>IF(OR(A4="",G4="",I4=""),"",IF(I4="Cancelada",0,G4))</f>
        <v/>
      </c>
      <c r="K4" s="5">
        <f>IF(OR(A4="",D4=""),"",IF(COUNTIF('Configuración'!$D$2:$D$31,A4)&gt;0,0,IF(IFERROR(VLOOKUP(D4,'Bahías'!$A$2:$J$21,3,FALSE),"No")&lt;&gt;"Sí",0,IFERROR(CHOOSE(WEEKDAY(A4,2),VLOOKUP(D4,'Bahías'!$A$2:$J$21,4,FALSE),VLOOKUP(D4,'Bahías'!$A$2:$J$21,5,FALSE),VLOOKUP(D4,'Bahías'!$A$2:$J$21,6,FALSE),VLOOKUP(D4,'Bahías'!$A$2:$J$21,7,FALSE),VLOOKUP(D4,'Bahías'!$A$2:$J$21,8,FALSE),VLOOKUP(D4,'Bahías'!$A$2:$J$21,9,FALSE),VLOOKUP(D4,'Bahías'!$A$2:$J$21,10,FALSE)),""))))</f>
        <v/>
      </c>
      <c r="L4" s="5">
        <f>IF(OR(A4="",D4=""),"",SUMIFS($J$2:$J$501,$A$2:$A$501,A4,$D$2:$D$501,D4))</f>
        <v/>
      </c>
      <c r="M4" s="5">
        <f>IF(OR(K4="",L4=""),"",K4-L4)</f>
        <v/>
      </c>
      <c r="N4" s="21">
        <f>IFERROR(L4/K4,"")</f>
        <v/>
      </c>
      <c r="O4" s="22">
        <f>IF(OR(A4="",D4="",F4="",G4="",H4="",I4=""),"",IF(COUNTIF('Configuración'!$D$2:$D$31,A4)&gt;0,"Día cerrado",IF(OR(F4&lt;'Configuración'!$B$5,H4&gt;'Configuración'!$B$6),"Fuera de horario",IF(K4=0,"Sin capacidad",IF(L4&gt;K4,"Sobrecupo",IF(I4="Cancelada","OK",IF(COUNTIFS($A$2:$A$501,A4,$D$2:$D$501,D4,$F$2:$F$501,"&lt;"&amp;H4,$H$2:$H$501,"&gt;"&amp;F4,$I$2:$I$501,"&lt;&gt;Cancelada")-1&gt;0,"Traslape","OK")))))))</f>
        <v/>
      </c>
      <c r="P4" s="23" t="inlineStr">
        <is>
          <t>Dato ficticio de prueba para ocupación normal.</t>
        </is>
      </c>
      <c r="Q4">
        <f>IFERROR(IF(INDEX('Bahías'!$A$2:$A$21,ROW()-1)="","",INDEX('Bahías'!$A$2:$A$21,ROW()-1)),"")</f>
        <v/>
      </c>
      <c r="R4">
        <f>IFERROR(IF(INDEX('Configuración'!$G$2:$G$10,ROW()-1)="","",INDEX('Configuración'!$G$2:$G$10,ROW()-1)),"")</f>
        <v/>
      </c>
      <c r="S4">
        <f>IF('Configuración'!$B$5="","",'Configuración'!$B$5)</f>
        <v/>
      </c>
    </row>
    <row r="5">
      <c r="A5" s="11" t="n">
        <v>46279</v>
      </c>
      <c r="B5" s="12" t="inlineStr">
        <is>
          <t>DEMO-004</t>
        </is>
      </c>
      <c r="C5" s="17" t="inlineStr">
        <is>
          <t>Reserva</t>
        </is>
      </c>
      <c r="D5" s="17" t="inlineStr">
        <is>
          <t>B-03</t>
        </is>
      </c>
      <c r="E5" s="17" t="inlineStr">
        <is>
          <t>Alineación</t>
        </is>
      </c>
      <c r="F5" s="34" t="n">
        <v>0.4166666666666667</v>
      </c>
      <c r="G5" s="19" t="n">
        <v>2</v>
      </c>
      <c r="H5" s="36">
        <f>IF(OR(F5="",G5=""),"",F5+G5/24)</f>
        <v/>
      </c>
      <c r="I5" s="17" t="inlineStr">
        <is>
          <t>Confirmada</t>
        </is>
      </c>
      <c r="J5" s="25">
        <f>IF(OR(A5="",G5="",I5=""),"",IF(I5="Cancelada",0,G5))</f>
        <v/>
      </c>
      <c r="K5" s="25">
        <f>IF(OR(A5="",D5=""),"",IF(COUNTIF('Configuración'!$D$2:$D$31,A5)&gt;0,0,IF(IFERROR(VLOOKUP(D5,'Bahías'!$A$2:$J$21,3,FALSE),"No")&lt;&gt;"Sí",0,IFERROR(CHOOSE(WEEKDAY(A5,2),VLOOKUP(D5,'Bahías'!$A$2:$J$21,4,FALSE),VLOOKUP(D5,'Bahías'!$A$2:$J$21,5,FALSE),VLOOKUP(D5,'Bahías'!$A$2:$J$21,6,FALSE),VLOOKUP(D5,'Bahías'!$A$2:$J$21,7,FALSE),VLOOKUP(D5,'Bahías'!$A$2:$J$21,8,FALSE),VLOOKUP(D5,'Bahías'!$A$2:$J$21,9,FALSE),VLOOKUP(D5,'Bahías'!$A$2:$J$21,10,FALSE)),""))))</f>
        <v/>
      </c>
      <c r="L5" s="25">
        <f>IF(OR(A5="",D5=""),"",SUMIFS($J$2:$J$501,$A$2:$A$501,A5,$D$2:$D$501,D5))</f>
        <v/>
      </c>
      <c r="M5" s="25">
        <f>IF(OR(K5="",L5=""),"",K5-L5)</f>
        <v/>
      </c>
      <c r="N5" s="26">
        <f>IFERROR(L5/K5,"")</f>
        <v/>
      </c>
      <c r="O5" s="27">
        <f>IF(OR(A5="",D5="",F5="",G5="",H5="",I5=""),"",IF(COUNTIF('Configuración'!$D$2:$D$31,A5)&gt;0,"Día cerrado",IF(OR(F5&lt;'Configuración'!$B$5,H5&gt;'Configuración'!$B$6),"Fuera de horario",IF(K5=0,"Sin capacidad",IF(L5&gt;K5,"Sobrecupo",IF(I5="Cancelada","OK",IF(COUNTIFS($A$2:$A$501,A5,$D$2:$D$501,D5,$F$2:$F$501,"&lt;"&amp;H5,$H$2:$H$501,"&gt;"&amp;F5,$I$2:$I$501,"&lt;&gt;Cancelada")-1&gt;0,"Traslape","OK")))))))</f>
        <v/>
      </c>
      <c r="P5" s="23" t="inlineStr">
        <is>
          <t>Dato ficticio de prueba para ocupación normal.</t>
        </is>
      </c>
      <c r="Q5">
        <f>IFERROR(IF(INDEX('Bahías'!$A$2:$A$21,ROW()-1)="","",INDEX('Bahías'!$A$2:$A$21,ROW()-1)),"")</f>
        <v/>
      </c>
      <c r="R5">
        <f>IFERROR(IF(INDEX('Configuración'!$G$2:$G$10,ROW()-1)="","",INDEX('Configuración'!$G$2:$G$10,ROW()-1)),"")</f>
        <v/>
      </c>
      <c r="S5">
        <f>IF('Configuración'!$B$6="","",'Configuración'!$B$6)</f>
        <v/>
      </c>
    </row>
    <row r="6">
      <c r="A6" s="11" t="n">
        <v>46280</v>
      </c>
      <c r="B6" s="12" t="inlineStr">
        <is>
          <t>DEMO-005</t>
        </is>
      </c>
      <c r="C6" s="17" t="inlineStr">
        <is>
          <t>Reserva</t>
        </is>
      </c>
      <c r="D6" s="17" t="inlineStr">
        <is>
          <t>B-01</t>
        </is>
      </c>
      <c r="E6" s="17" t="inlineStr">
        <is>
          <t>Reparación general</t>
        </is>
      </c>
      <c r="F6" s="34" t="n">
        <v>0.3333333333333333</v>
      </c>
      <c r="G6" s="19" t="n">
        <v>6</v>
      </c>
      <c r="H6" s="35">
        <f>IF(OR(F6="",G6=""),"",F6+G6/24)</f>
        <v/>
      </c>
      <c r="I6" s="17" t="inlineStr">
        <is>
          <t>Confirmada</t>
        </is>
      </c>
      <c r="J6" s="5">
        <f>IF(OR(A6="",G6="",I6=""),"",IF(I6="Cancelada",0,G6))</f>
        <v/>
      </c>
      <c r="K6" s="5">
        <f>IF(OR(A6="",D6=""),"",IF(COUNTIF('Configuración'!$D$2:$D$31,A6)&gt;0,0,IF(IFERROR(VLOOKUP(D6,'Bahías'!$A$2:$J$21,3,FALSE),"No")&lt;&gt;"Sí",0,IFERROR(CHOOSE(WEEKDAY(A6,2),VLOOKUP(D6,'Bahías'!$A$2:$J$21,4,FALSE),VLOOKUP(D6,'Bahías'!$A$2:$J$21,5,FALSE),VLOOKUP(D6,'Bahías'!$A$2:$J$21,6,FALSE),VLOOKUP(D6,'Bahías'!$A$2:$J$21,7,FALSE),VLOOKUP(D6,'Bahías'!$A$2:$J$21,8,FALSE),VLOOKUP(D6,'Bahías'!$A$2:$J$21,9,FALSE),VLOOKUP(D6,'Bahías'!$A$2:$J$21,10,FALSE)),""))))</f>
        <v/>
      </c>
      <c r="L6" s="5">
        <f>IF(OR(A6="",D6=""),"",SUMIFS($J$2:$J$501,$A$2:$A$501,A6,$D$2:$D$501,D6))</f>
        <v/>
      </c>
      <c r="M6" s="5">
        <f>IF(OR(K6="",L6=""),"",K6-L6)</f>
        <v/>
      </c>
      <c r="N6" s="21">
        <f>IFERROR(L6/K6,"")</f>
        <v/>
      </c>
      <c r="O6" s="22">
        <f>IF(OR(A6="",D6="",F6="",G6="",H6="",I6=""),"",IF(COUNTIF('Configuración'!$D$2:$D$31,A6)&gt;0,"Día cerrado",IF(OR(F6&lt;'Configuración'!$B$5,H6&gt;'Configuración'!$B$6),"Fuera de horario",IF(K6=0,"Sin capacidad",IF(L6&gt;K6,"Sobrecupo",IF(I6="Cancelada","OK",IF(COUNTIFS($A$2:$A$501,A6,$D$2:$D$501,D6,$F$2:$F$501,"&lt;"&amp;H6,$H$2:$H$501,"&gt;"&amp;F6,$I$2:$I$501,"&lt;&gt;Cancelada")-1&gt;0,"Traslape","OK")))))))</f>
        <v/>
      </c>
      <c r="P6" s="23" t="inlineStr">
        <is>
          <t>Dato ficticio de prueba; contribuye al sobrecupo.</t>
        </is>
      </c>
      <c r="Q6">
        <f>IFERROR(IF(INDEX('Bahías'!$A$2:$A$21,ROW()-1)="","",INDEX('Bahías'!$A$2:$A$21,ROW()-1)),"")</f>
        <v/>
      </c>
      <c r="R6">
        <f>IFERROR(IF(INDEX('Configuración'!$G$2:$G$10,ROW()-1)="","",INDEX('Configuración'!$G$2:$G$10,ROW()-1)),"")</f>
        <v/>
      </c>
      <c r="S6">
        <f>IF('Configuración'!$B$4="","",'Configuración'!$B$4)</f>
        <v/>
      </c>
    </row>
    <row r="7">
      <c r="A7" s="11" t="n">
        <v>46280</v>
      </c>
      <c r="B7" s="12" t="inlineStr">
        <is>
          <t>DEMO-006</t>
        </is>
      </c>
      <c r="C7" s="17" t="inlineStr">
        <is>
          <t>Reserva</t>
        </is>
      </c>
      <c r="D7" s="17" t="inlineStr">
        <is>
          <t>B-01</t>
        </is>
      </c>
      <c r="E7" s="17" t="inlineStr">
        <is>
          <t>Servicio preventivo</t>
        </is>
      </c>
      <c r="F7" s="34" t="n">
        <v>0.5833333333333334</v>
      </c>
      <c r="G7" s="19" t="n">
        <v>4</v>
      </c>
      <c r="H7" s="36">
        <f>IF(OR(F7="",G7=""),"",F7+G7/24)</f>
        <v/>
      </c>
      <c r="I7" s="17" t="inlineStr">
        <is>
          <t>Confirmada</t>
        </is>
      </c>
      <c r="J7" s="25">
        <f>IF(OR(A7="",G7="",I7=""),"",IF(I7="Cancelada",0,G7))</f>
        <v/>
      </c>
      <c r="K7" s="25">
        <f>IF(OR(A7="",D7=""),"",IF(COUNTIF('Configuración'!$D$2:$D$31,A7)&gt;0,0,IF(IFERROR(VLOOKUP(D7,'Bahías'!$A$2:$J$21,3,FALSE),"No")&lt;&gt;"Sí",0,IFERROR(CHOOSE(WEEKDAY(A7,2),VLOOKUP(D7,'Bahías'!$A$2:$J$21,4,FALSE),VLOOKUP(D7,'Bahías'!$A$2:$J$21,5,FALSE),VLOOKUP(D7,'Bahías'!$A$2:$J$21,6,FALSE),VLOOKUP(D7,'Bahías'!$A$2:$J$21,7,FALSE),VLOOKUP(D7,'Bahías'!$A$2:$J$21,8,FALSE),VLOOKUP(D7,'Bahías'!$A$2:$J$21,9,FALSE),VLOOKUP(D7,'Bahías'!$A$2:$J$21,10,FALSE)),""))))</f>
        <v/>
      </c>
      <c r="L7" s="25">
        <f>IF(OR(A7="",D7=""),"",SUMIFS($J$2:$J$501,$A$2:$A$501,A7,$D$2:$D$501,D7))</f>
        <v/>
      </c>
      <c r="M7" s="25">
        <f>IF(OR(K7="",L7=""),"",K7-L7)</f>
        <v/>
      </c>
      <c r="N7" s="26">
        <f>IFERROR(L7/K7,"")</f>
        <v/>
      </c>
      <c r="O7" s="27">
        <f>IF(OR(A7="",D7="",F7="",G7="",H7="",I7=""),"",IF(COUNTIF('Configuración'!$D$2:$D$31,A7)&gt;0,"Día cerrado",IF(OR(F7&lt;'Configuración'!$B$5,H7&gt;'Configuración'!$B$6),"Fuera de horario",IF(K7=0,"Sin capacidad",IF(L7&gt;K7,"Sobrecupo",IF(I7="Cancelada","OK",IF(COUNTIFS($A$2:$A$501,A7,$D$2:$D$501,D7,$F$2:$F$501,"&lt;"&amp;H7,$H$2:$H$501,"&gt;"&amp;F7,$I$2:$I$501,"&lt;&gt;Cancelada")-1&gt;0,"Traslape","OK")))))))</f>
        <v/>
      </c>
      <c r="P7" s="23" t="inlineStr">
        <is>
          <t>Dato ficticio de prueba; contribuye al sobrecupo.</t>
        </is>
      </c>
      <c r="Q7">
        <f>IFERROR(IF(INDEX('Bahías'!$A$2:$A$21,ROW()-1)="","",INDEX('Bahías'!$A$2:$A$21,ROW()-1)),"")</f>
        <v/>
      </c>
      <c r="R7">
        <f>IFERROR(IF(INDEX('Configuración'!$G$2:$G$10,ROW()-1)="","",INDEX('Configuración'!$G$2:$G$10,ROW()-1)),"")</f>
        <v/>
      </c>
    </row>
    <row r="8">
      <c r="A8" s="11" t="n">
        <v>46283</v>
      </c>
      <c r="B8" s="12" t="inlineStr">
        <is>
          <t>DEMO-007</t>
        </is>
      </c>
      <c r="C8" s="17" t="inlineStr">
        <is>
          <t>Reserva</t>
        </is>
      </c>
      <c r="D8" s="17" t="inlineStr">
        <is>
          <t>B-02</t>
        </is>
      </c>
      <c r="E8" s="17" t="inlineStr">
        <is>
          <t>Servicio rápido</t>
        </is>
      </c>
      <c r="F8" s="34" t="n">
        <v>0.375</v>
      </c>
      <c r="G8" s="19" t="n">
        <v>1</v>
      </c>
      <c r="H8" s="35">
        <f>IF(OR(F8="",G8=""),"",F8+G8/24)</f>
        <v/>
      </c>
      <c r="I8" s="17" t="inlineStr">
        <is>
          <t>Confirmada</t>
        </is>
      </c>
      <c r="J8" s="5">
        <f>IF(OR(A8="",G8="",I8=""),"",IF(I8="Cancelada",0,G8))</f>
        <v/>
      </c>
      <c r="K8" s="5">
        <f>IF(OR(A8="",D8=""),"",IF(COUNTIF('Configuración'!$D$2:$D$31,A8)&gt;0,0,IF(IFERROR(VLOOKUP(D8,'Bahías'!$A$2:$J$21,3,FALSE),"No")&lt;&gt;"Sí",0,IFERROR(CHOOSE(WEEKDAY(A8,2),VLOOKUP(D8,'Bahías'!$A$2:$J$21,4,FALSE),VLOOKUP(D8,'Bahías'!$A$2:$J$21,5,FALSE),VLOOKUP(D8,'Bahías'!$A$2:$J$21,6,FALSE),VLOOKUP(D8,'Bahías'!$A$2:$J$21,7,FALSE),VLOOKUP(D8,'Bahías'!$A$2:$J$21,8,FALSE),VLOOKUP(D8,'Bahías'!$A$2:$J$21,9,FALSE),VLOOKUP(D8,'Bahías'!$A$2:$J$21,10,FALSE)),""))))</f>
        <v/>
      </c>
      <c r="L8" s="5">
        <f>IF(OR(A8="",D8=""),"",SUMIFS($J$2:$J$501,$A$2:$A$501,A8,$D$2:$D$501,D8))</f>
        <v/>
      </c>
      <c r="M8" s="5">
        <f>IF(OR(K8="",L8=""),"",K8-L8)</f>
        <v/>
      </c>
      <c r="N8" s="21">
        <f>IFERROR(L8/K8,"")</f>
        <v/>
      </c>
      <c r="O8" s="22">
        <f>IF(OR(A8="",D8="",F8="",G8="",H8="",I8=""),"",IF(COUNTIF('Configuración'!$D$2:$D$31,A8)&gt;0,"Día cerrado",IF(OR(F8&lt;'Configuración'!$B$5,H8&gt;'Configuración'!$B$6),"Fuera de horario",IF(K8=0,"Sin capacidad",IF(L8&gt;K8,"Sobrecupo",IF(I8="Cancelada","OK",IF(COUNTIFS($A$2:$A$501,A8,$D$2:$D$501,D8,$F$2:$F$501,"&lt;"&amp;H8,$H$2:$H$501,"&gt;"&amp;F8,$I$2:$I$501,"&lt;&gt;Cancelada")-1&gt;0,"Traslape","OK")))))))</f>
        <v/>
      </c>
      <c r="P8" s="23" t="inlineStr">
        <is>
          <t>Dato ficticio de prueba en día cerrado.</t>
        </is>
      </c>
      <c r="Q8">
        <f>IFERROR(IF(INDEX('Bahías'!$A$2:$A$21,ROW()-1)="","",INDEX('Bahías'!$A$2:$A$21,ROW()-1)),"")</f>
        <v/>
      </c>
      <c r="R8">
        <f>IFERROR(IF(INDEX('Configuración'!$G$2:$G$10,ROW()-1)="","",INDEX('Configuración'!$G$2:$G$10,ROW()-1)),"")</f>
        <v/>
      </c>
    </row>
    <row r="9">
      <c r="A9" s="11" t="n">
        <v>46282</v>
      </c>
      <c r="B9" s="12" t="inlineStr">
        <is>
          <t>DEMO-008</t>
        </is>
      </c>
      <c r="C9" s="17" t="inlineStr">
        <is>
          <t>Reserva</t>
        </is>
      </c>
      <c r="D9" s="17" t="inlineStr">
        <is>
          <t>B-03</t>
        </is>
      </c>
      <c r="E9" s="17" t="inlineStr">
        <is>
          <t>Alineación</t>
        </is>
      </c>
      <c r="F9" s="34" t="n">
        <v>0.7291666666666666</v>
      </c>
      <c r="G9" s="19" t="n">
        <v>1</v>
      </c>
      <c r="H9" s="36">
        <f>IF(OR(F9="",G9=""),"",F9+G9/24)</f>
        <v/>
      </c>
      <c r="I9" s="17" t="inlineStr">
        <is>
          <t>Confirmada</t>
        </is>
      </c>
      <c r="J9" s="25">
        <f>IF(OR(A9="",G9="",I9=""),"",IF(I9="Cancelada",0,G9))</f>
        <v/>
      </c>
      <c r="K9" s="25">
        <f>IF(OR(A9="",D9=""),"",IF(COUNTIF('Configuración'!$D$2:$D$31,A9)&gt;0,0,IF(IFERROR(VLOOKUP(D9,'Bahías'!$A$2:$J$21,3,FALSE),"No")&lt;&gt;"Sí",0,IFERROR(CHOOSE(WEEKDAY(A9,2),VLOOKUP(D9,'Bahías'!$A$2:$J$21,4,FALSE),VLOOKUP(D9,'Bahías'!$A$2:$J$21,5,FALSE),VLOOKUP(D9,'Bahías'!$A$2:$J$21,6,FALSE),VLOOKUP(D9,'Bahías'!$A$2:$J$21,7,FALSE),VLOOKUP(D9,'Bahías'!$A$2:$J$21,8,FALSE),VLOOKUP(D9,'Bahías'!$A$2:$J$21,9,FALSE),VLOOKUP(D9,'Bahías'!$A$2:$J$21,10,FALSE)),""))))</f>
        <v/>
      </c>
      <c r="L9" s="25">
        <f>IF(OR(A9="",D9=""),"",SUMIFS($J$2:$J$501,$A$2:$A$501,A9,$D$2:$D$501,D9))</f>
        <v/>
      </c>
      <c r="M9" s="25">
        <f>IF(OR(K9="",L9=""),"",K9-L9)</f>
        <v/>
      </c>
      <c r="N9" s="26">
        <f>IFERROR(L9/K9,"")</f>
        <v/>
      </c>
      <c r="O9" s="27">
        <f>IF(OR(A9="",D9="",F9="",G9="",H9="",I9=""),"",IF(COUNTIF('Configuración'!$D$2:$D$31,A9)&gt;0,"Día cerrado",IF(OR(F9&lt;'Configuración'!$B$5,H9&gt;'Configuración'!$B$6),"Fuera de horario",IF(K9=0,"Sin capacidad",IF(L9&gt;K9,"Sobrecupo",IF(I9="Cancelada","OK",IF(COUNTIFS($A$2:$A$501,A9,$D$2:$D$501,D9,$F$2:$F$501,"&lt;"&amp;H9,$H$2:$H$501,"&gt;"&amp;F9,$I$2:$I$501,"&lt;&gt;Cancelada")-1&gt;0,"Traslape","OK")))))))</f>
        <v/>
      </c>
      <c r="P9" s="23" t="inlineStr">
        <is>
          <t>Dato ficticio de prueba fuera del horario.</t>
        </is>
      </c>
      <c r="Q9">
        <f>IFERROR(IF(INDEX('Bahías'!$A$2:$A$21,ROW()-1)="","",INDEX('Bahías'!$A$2:$A$21,ROW()-1)),"")</f>
        <v/>
      </c>
      <c r="R9">
        <f>IFERROR(IF(INDEX('Configuración'!$G$2:$G$10,ROW()-1)="","",INDEX('Configuración'!$G$2:$G$10,ROW()-1)),"")</f>
        <v/>
      </c>
    </row>
    <row r="10">
      <c r="A10" s="11" t="n">
        <v>46284</v>
      </c>
      <c r="B10" s="12" t="inlineStr">
        <is>
          <t>DEMO-009</t>
        </is>
      </c>
      <c r="C10" s="17" t="inlineStr">
        <is>
          <t>Reserva</t>
        </is>
      </c>
      <c r="D10" s="17" t="inlineStr">
        <is>
          <t>B-02</t>
        </is>
      </c>
      <c r="E10" s="17" t="inlineStr">
        <is>
          <t>Servicio rápido</t>
        </is>
      </c>
      <c r="F10" s="34" t="n">
        <v>0.3333333333333333</v>
      </c>
      <c r="G10" s="19" t="n">
        <v>2</v>
      </c>
      <c r="H10" s="35">
        <f>IF(OR(F10="",G10=""),"",F10+G10/24)</f>
        <v/>
      </c>
      <c r="I10" s="17" t="inlineStr">
        <is>
          <t>Cancelada</t>
        </is>
      </c>
      <c r="J10" s="5">
        <f>IF(OR(A10="",G10="",I10=""),"",IF(I10="Cancelada",0,G10))</f>
        <v/>
      </c>
      <c r="K10" s="5">
        <f>IF(OR(A10="",D10=""),"",IF(COUNTIF('Configuración'!$D$2:$D$31,A10)&gt;0,0,IF(IFERROR(VLOOKUP(D10,'Bahías'!$A$2:$J$21,3,FALSE),"No")&lt;&gt;"Sí",0,IFERROR(CHOOSE(WEEKDAY(A10,2),VLOOKUP(D10,'Bahías'!$A$2:$J$21,4,FALSE),VLOOKUP(D10,'Bahías'!$A$2:$J$21,5,FALSE),VLOOKUP(D10,'Bahías'!$A$2:$J$21,6,FALSE),VLOOKUP(D10,'Bahías'!$A$2:$J$21,7,FALSE),VLOOKUP(D10,'Bahías'!$A$2:$J$21,8,FALSE),VLOOKUP(D10,'Bahías'!$A$2:$J$21,9,FALSE),VLOOKUP(D10,'Bahías'!$A$2:$J$21,10,FALSE)),""))))</f>
        <v/>
      </c>
      <c r="L10" s="5">
        <f>IF(OR(A10="",D10=""),"",SUMIFS($J$2:$J$501,$A$2:$A$501,A10,$D$2:$D$501,D10))</f>
        <v/>
      </c>
      <c r="M10" s="5">
        <f>IF(OR(K10="",L10=""),"",K10-L10)</f>
        <v/>
      </c>
      <c r="N10" s="21">
        <f>IFERROR(L10/K10,"")</f>
        <v/>
      </c>
      <c r="O10" s="22">
        <f>IF(OR(A10="",D10="",F10="",G10="",H10="",I10=""),"",IF(COUNTIF('Configuración'!$D$2:$D$31,A10)&gt;0,"Día cerrado",IF(OR(F10&lt;'Configuración'!$B$5,H10&gt;'Configuración'!$B$6),"Fuera de horario",IF(K10=0,"Sin capacidad",IF(L10&gt;K10,"Sobrecupo",IF(I10="Cancelada","OK",IF(COUNTIFS($A$2:$A$501,A10,$D$2:$D$501,D10,$F$2:$F$501,"&lt;"&amp;H10,$H$2:$H$501,"&gt;"&amp;F10,$I$2:$I$501,"&lt;&gt;Cancelada")-1&gt;0,"Traslape","OK")))))))</f>
        <v/>
      </c>
      <c r="P10" s="23" t="inlineStr">
        <is>
          <t>Dato ficticio cancelado; consume cero horas.</t>
        </is>
      </c>
      <c r="Q10">
        <f>IFERROR(IF(INDEX('Bahías'!$A$2:$A$21,ROW()-1)="","",INDEX('Bahías'!$A$2:$A$21,ROW()-1)),"")</f>
        <v/>
      </c>
      <c r="R10">
        <f>IFERROR(IF(INDEX('Configuración'!$G$2:$G$10,ROW()-1)="","",INDEX('Configuración'!$G$2:$G$10,ROW()-1)),"")</f>
        <v/>
      </c>
    </row>
    <row r="11">
      <c r="A11" s="11" t="n">
        <v>46284</v>
      </c>
      <c r="B11" s="12" t="inlineStr">
        <is>
          <t>DEMO-010</t>
        </is>
      </c>
      <c r="C11" s="17" t="inlineStr">
        <is>
          <t>Bloqueo</t>
        </is>
      </c>
      <c r="D11" s="17" t="inlineStr">
        <is>
          <t>B-01</t>
        </is>
      </c>
      <c r="E11" s="17" t="inlineStr">
        <is>
          <t>Limpieza de bahía</t>
        </is>
      </c>
      <c r="F11" s="34" t="n">
        <v>0.3333333333333333</v>
      </c>
      <c r="G11" s="19" t="n">
        <v>2</v>
      </c>
      <c r="H11" s="36">
        <f>IF(OR(F11="",G11=""),"",F11+G11/24)</f>
        <v/>
      </c>
      <c r="I11" s="17" t="inlineStr">
        <is>
          <t>Confirmada</t>
        </is>
      </c>
      <c r="J11" s="25">
        <f>IF(OR(A11="",G11="",I11=""),"",IF(I11="Cancelada",0,G11))</f>
        <v/>
      </c>
      <c r="K11" s="25">
        <f>IF(OR(A11="",D11=""),"",IF(COUNTIF('Configuración'!$D$2:$D$31,A11)&gt;0,0,IF(IFERROR(VLOOKUP(D11,'Bahías'!$A$2:$J$21,3,FALSE),"No")&lt;&gt;"Sí",0,IFERROR(CHOOSE(WEEKDAY(A11,2),VLOOKUP(D11,'Bahías'!$A$2:$J$21,4,FALSE),VLOOKUP(D11,'Bahías'!$A$2:$J$21,5,FALSE),VLOOKUP(D11,'Bahías'!$A$2:$J$21,6,FALSE),VLOOKUP(D11,'Bahías'!$A$2:$J$21,7,FALSE),VLOOKUP(D11,'Bahías'!$A$2:$J$21,8,FALSE),VLOOKUP(D11,'Bahías'!$A$2:$J$21,9,FALSE),VLOOKUP(D11,'Bahías'!$A$2:$J$21,10,FALSE)),""))))</f>
        <v/>
      </c>
      <c r="L11" s="25">
        <f>IF(OR(A11="",D11=""),"",SUMIFS($J$2:$J$501,$A$2:$A$501,A11,$D$2:$D$501,D11))</f>
        <v/>
      </c>
      <c r="M11" s="25">
        <f>IF(OR(K11="",L11=""),"",K11-L11)</f>
        <v/>
      </c>
      <c r="N11" s="26">
        <f>IFERROR(L11/K11,"")</f>
        <v/>
      </c>
      <c r="O11" s="27">
        <f>IF(OR(A11="",D11="",F11="",G11="",H11="",I11=""),"",IF(COUNTIF('Configuración'!$D$2:$D$31,A11)&gt;0,"Día cerrado",IF(OR(F11&lt;'Configuración'!$B$5,H11&gt;'Configuración'!$B$6),"Fuera de horario",IF(K11=0,"Sin capacidad",IF(L11&gt;K11,"Sobrecupo",IF(I11="Cancelada","OK",IF(COUNTIFS($A$2:$A$501,A11,$D$2:$D$501,D11,$F$2:$F$501,"&lt;"&amp;H11,$H$2:$H$501,"&gt;"&amp;F11,$I$2:$I$501,"&lt;&gt;Cancelada")-1&gt;0,"Traslape","OK")))))))</f>
        <v/>
      </c>
      <c r="P11" s="23" t="inlineStr">
        <is>
          <t>Dato ficticio de bloqueo interno.</t>
        </is>
      </c>
      <c r="Q11">
        <f>IFERROR(IF(INDEX('Bahías'!$A$2:$A$21,ROW()-1)="","",INDEX('Bahías'!$A$2:$A$21,ROW()-1)),"")</f>
        <v/>
      </c>
      <c r="R11">
        <f>IFERROR(IF(INDEX('Configuración'!$G$2:$G$10,ROW()-1)="","",INDEX('Configuración'!$G$2:$G$10,ROW()-1)),"")</f>
        <v/>
      </c>
    </row>
    <row r="12">
      <c r="A12" s="11" t="n"/>
      <c r="B12" s="12" t="n"/>
      <c r="C12" s="17" t="n"/>
      <c r="D12" s="17" t="n"/>
      <c r="E12" s="17" t="n"/>
      <c r="F12" s="34" t="n"/>
      <c r="G12" s="19" t="n"/>
      <c r="H12" s="35">
        <f>IF(OR(F12="",G12=""),"",F12+G12/24)</f>
        <v/>
      </c>
      <c r="I12" s="17" t="n"/>
      <c r="J12" s="5">
        <f>IF(OR(A12="",G12="",I12=""),"",IF(I12="Cancelada",0,G12))</f>
        <v/>
      </c>
      <c r="K12" s="5">
        <f>IF(OR(A12="",D12=""),"",IF(COUNTIF('Configuración'!$D$2:$D$31,A12)&gt;0,0,IF(IFERROR(VLOOKUP(D12,'Bahías'!$A$2:$J$21,3,FALSE),"No")&lt;&gt;"Sí",0,IFERROR(CHOOSE(WEEKDAY(A12,2),VLOOKUP(D12,'Bahías'!$A$2:$J$21,4,FALSE),VLOOKUP(D12,'Bahías'!$A$2:$J$21,5,FALSE),VLOOKUP(D12,'Bahías'!$A$2:$J$21,6,FALSE),VLOOKUP(D12,'Bahías'!$A$2:$J$21,7,FALSE),VLOOKUP(D12,'Bahías'!$A$2:$J$21,8,FALSE),VLOOKUP(D12,'Bahías'!$A$2:$J$21,9,FALSE),VLOOKUP(D12,'Bahías'!$A$2:$J$21,10,FALSE)),""))))</f>
        <v/>
      </c>
      <c r="L12" s="5">
        <f>IF(OR(A12="",D12=""),"",SUMIFS($J$2:$J$501,$A$2:$A$501,A12,$D$2:$D$501,D12))</f>
        <v/>
      </c>
      <c r="M12" s="5">
        <f>IF(OR(K12="",L12=""),"",K12-L12)</f>
        <v/>
      </c>
      <c r="N12" s="21">
        <f>IFERROR(L12/K12,"")</f>
        <v/>
      </c>
      <c r="O12" s="22">
        <f>IF(OR(A12="",D12="",F12="",G12="",H12="",I12=""),"",IF(COUNTIF('Configuración'!$D$2:$D$31,A12)&gt;0,"Día cerrado",IF(OR(F12&lt;'Configuración'!$B$5,H12&gt;'Configuración'!$B$6),"Fuera de horario",IF(K12=0,"Sin capacidad",IF(L12&gt;K12,"Sobrecupo",IF(I12="Cancelada","OK",IF(COUNTIFS($A$2:$A$501,A12,$D$2:$D$501,D12,$F$2:$F$501,"&lt;"&amp;H12,$H$2:$H$501,"&gt;"&amp;F12,$I$2:$I$501,"&lt;&gt;Cancelada")-1&gt;0,"Traslape","OK")))))))</f>
        <v/>
      </c>
      <c r="P12" s="23" t="n"/>
      <c r="Q12">
        <f>IFERROR(IF(INDEX('Bahías'!$A$2:$A$21,ROW()-1)="","",INDEX('Bahías'!$A$2:$A$21,ROW()-1)),"")</f>
        <v/>
      </c>
      <c r="R12">
        <f>IFERROR(IF(INDEX('Configuración'!$G$2:$G$10,ROW()-1)="","",INDEX('Configuración'!$G$2:$G$10,ROW()-1)),"")</f>
        <v/>
      </c>
    </row>
    <row r="13">
      <c r="A13" s="11" t="n"/>
      <c r="B13" s="12" t="n"/>
      <c r="C13" s="17" t="n"/>
      <c r="D13" s="17" t="n"/>
      <c r="E13" s="17" t="n"/>
      <c r="F13" s="34" t="n"/>
      <c r="G13" s="19" t="n"/>
      <c r="H13" s="36">
        <f>IF(OR(F13="",G13=""),"",F13+G13/24)</f>
        <v/>
      </c>
      <c r="I13" s="17" t="n"/>
      <c r="J13" s="25">
        <f>IF(OR(A13="",G13="",I13=""),"",IF(I13="Cancelada",0,G13))</f>
        <v/>
      </c>
      <c r="K13" s="25">
        <f>IF(OR(A13="",D13=""),"",IF(COUNTIF('Configuración'!$D$2:$D$31,A13)&gt;0,0,IF(IFERROR(VLOOKUP(D13,'Bahías'!$A$2:$J$21,3,FALSE),"No")&lt;&gt;"Sí",0,IFERROR(CHOOSE(WEEKDAY(A13,2),VLOOKUP(D13,'Bahías'!$A$2:$J$21,4,FALSE),VLOOKUP(D13,'Bahías'!$A$2:$J$21,5,FALSE),VLOOKUP(D13,'Bahías'!$A$2:$J$21,6,FALSE),VLOOKUP(D13,'Bahías'!$A$2:$J$21,7,FALSE),VLOOKUP(D13,'Bahías'!$A$2:$J$21,8,FALSE),VLOOKUP(D13,'Bahías'!$A$2:$J$21,9,FALSE),VLOOKUP(D13,'Bahías'!$A$2:$J$21,10,FALSE)),""))))</f>
        <v/>
      </c>
      <c r="L13" s="25">
        <f>IF(OR(A13="",D13=""),"",SUMIFS($J$2:$J$501,$A$2:$A$501,A13,$D$2:$D$501,D13))</f>
        <v/>
      </c>
      <c r="M13" s="25">
        <f>IF(OR(K13="",L13=""),"",K13-L13)</f>
        <v/>
      </c>
      <c r="N13" s="26">
        <f>IFERROR(L13/K13,"")</f>
        <v/>
      </c>
      <c r="O13" s="27">
        <f>IF(OR(A13="",D13="",F13="",G13="",H13="",I13=""),"",IF(COUNTIF('Configuración'!$D$2:$D$31,A13)&gt;0,"Día cerrado",IF(OR(F13&lt;'Configuración'!$B$5,H13&gt;'Configuración'!$B$6),"Fuera de horario",IF(K13=0,"Sin capacidad",IF(L13&gt;K13,"Sobrecupo",IF(I13="Cancelada","OK",IF(COUNTIFS($A$2:$A$501,A13,$D$2:$D$501,D13,$F$2:$F$501,"&lt;"&amp;H13,$H$2:$H$501,"&gt;"&amp;F13,$I$2:$I$501,"&lt;&gt;Cancelada")-1&gt;0,"Traslape","OK")))))))</f>
        <v/>
      </c>
      <c r="P13" s="23" t="n"/>
      <c r="Q13">
        <f>IFERROR(IF(INDEX('Bahías'!$A$2:$A$21,ROW()-1)="","",INDEX('Bahías'!$A$2:$A$21,ROW()-1)),"")</f>
        <v/>
      </c>
      <c r="R13">
        <f>IFERROR(IF(INDEX('Configuración'!$G$2:$G$10,ROW()-1)="","",INDEX('Configuración'!$G$2:$G$10,ROW()-1)),"")</f>
        <v/>
      </c>
    </row>
    <row r="14">
      <c r="A14" s="11" t="n"/>
      <c r="B14" s="12" t="n"/>
      <c r="C14" s="17" t="n"/>
      <c r="D14" s="17" t="n"/>
      <c r="E14" s="17" t="n"/>
      <c r="F14" s="34" t="n"/>
      <c r="G14" s="19" t="n"/>
      <c r="H14" s="35">
        <f>IF(OR(F14="",G14=""),"",F14+G14/24)</f>
        <v/>
      </c>
      <c r="I14" s="17" t="n"/>
      <c r="J14" s="5">
        <f>IF(OR(A14="",G14="",I14=""),"",IF(I14="Cancelada",0,G14))</f>
        <v/>
      </c>
      <c r="K14" s="5">
        <f>IF(OR(A14="",D14=""),"",IF(COUNTIF('Configuración'!$D$2:$D$31,A14)&gt;0,0,IF(IFERROR(VLOOKUP(D14,'Bahías'!$A$2:$J$21,3,FALSE),"No")&lt;&gt;"Sí",0,IFERROR(CHOOSE(WEEKDAY(A14,2),VLOOKUP(D14,'Bahías'!$A$2:$J$21,4,FALSE),VLOOKUP(D14,'Bahías'!$A$2:$J$21,5,FALSE),VLOOKUP(D14,'Bahías'!$A$2:$J$21,6,FALSE),VLOOKUP(D14,'Bahías'!$A$2:$J$21,7,FALSE),VLOOKUP(D14,'Bahías'!$A$2:$J$21,8,FALSE),VLOOKUP(D14,'Bahías'!$A$2:$J$21,9,FALSE),VLOOKUP(D14,'Bahías'!$A$2:$J$21,10,FALSE)),""))))</f>
        <v/>
      </c>
      <c r="L14" s="5">
        <f>IF(OR(A14="",D14=""),"",SUMIFS($J$2:$J$501,$A$2:$A$501,A14,$D$2:$D$501,D14))</f>
        <v/>
      </c>
      <c r="M14" s="5">
        <f>IF(OR(K14="",L14=""),"",K14-L14)</f>
        <v/>
      </c>
      <c r="N14" s="21">
        <f>IFERROR(L14/K14,"")</f>
        <v/>
      </c>
      <c r="O14" s="22">
        <f>IF(OR(A14="",D14="",F14="",G14="",H14="",I14=""),"",IF(COUNTIF('Configuración'!$D$2:$D$31,A14)&gt;0,"Día cerrado",IF(OR(F14&lt;'Configuración'!$B$5,H14&gt;'Configuración'!$B$6),"Fuera de horario",IF(K14=0,"Sin capacidad",IF(L14&gt;K14,"Sobrecupo",IF(I14="Cancelada","OK",IF(COUNTIFS($A$2:$A$501,A14,$D$2:$D$501,D14,$F$2:$F$501,"&lt;"&amp;H14,$H$2:$H$501,"&gt;"&amp;F14,$I$2:$I$501,"&lt;&gt;Cancelada")-1&gt;0,"Traslape","OK")))))))</f>
        <v/>
      </c>
      <c r="P14" s="23" t="n"/>
      <c r="Q14">
        <f>IFERROR(IF(INDEX('Bahías'!$A$2:$A$21,ROW()-1)="","",INDEX('Bahías'!$A$2:$A$21,ROW()-1)),"")</f>
        <v/>
      </c>
      <c r="R14">
        <f>IFERROR(IF(INDEX('Configuración'!$G$2:$G$10,ROW()-1)="","",INDEX('Configuración'!$G$2:$G$10,ROW()-1)),"")</f>
        <v/>
      </c>
    </row>
    <row r="15">
      <c r="A15" s="11" t="n"/>
      <c r="B15" s="12" t="n"/>
      <c r="C15" s="17" t="n"/>
      <c r="D15" s="17" t="n"/>
      <c r="E15" s="17" t="n"/>
      <c r="F15" s="34" t="n"/>
      <c r="G15" s="19" t="n"/>
      <c r="H15" s="36">
        <f>IF(OR(F15="",G15=""),"",F15+G15/24)</f>
        <v/>
      </c>
      <c r="I15" s="17" t="n"/>
      <c r="J15" s="25">
        <f>IF(OR(A15="",G15="",I15=""),"",IF(I15="Cancelada",0,G15))</f>
        <v/>
      </c>
      <c r="K15" s="25">
        <f>IF(OR(A15="",D15=""),"",IF(COUNTIF('Configuración'!$D$2:$D$31,A15)&gt;0,0,IF(IFERROR(VLOOKUP(D15,'Bahías'!$A$2:$J$21,3,FALSE),"No")&lt;&gt;"Sí",0,IFERROR(CHOOSE(WEEKDAY(A15,2),VLOOKUP(D15,'Bahías'!$A$2:$J$21,4,FALSE),VLOOKUP(D15,'Bahías'!$A$2:$J$21,5,FALSE),VLOOKUP(D15,'Bahías'!$A$2:$J$21,6,FALSE),VLOOKUP(D15,'Bahías'!$A$2:$J$21,7,FALSE),VLOOKUP(D15,'Bahías'!$A$2:$J$21,8,FALSE),VLOOKUP(D15,'Bahías'!$A$2:$J$21,9,FALSE),VLOOKUP(D15,'Bahías'!$A$2:$J$21,10,FALSE)),""))))</f>
        <v/>
      </c>
      <c r="L15" s="25">
        <f>IF(OR(A15="",D15=""),"",SUMIFS($J$2:$J$501,$A$2:$A$501,A15,$D$2:$D$501,D15))</f>
        <v/>
      </c>
      <c r="M15" s="25">
        <f>IF(OR(K15="",L15=""),"",K15-L15)</f>
        <v/>
      </c>
      <c r="N15" s="26">
        <f>IFERROR(L15/K15,"")</f>
        <v/>
      </c>
      <c r="O15" s="27">
        <f>IF(OR(A15="",D15="",F15="",G15="",H15="",I15=""),"",IF(COUNTIF('Configuración'!$D$2:$D$31,A15)&gt;0,"Día cerrado",IF(OR(F15&lt;'Configuración'!$B$5,H15&gt;'Configuración'!$B$6),"Fuera de horario",IF(K15=0,"Sin capacidad",IF(L15&gt;K15,"Sobrecupo",IF(I15="Cancelada","OK",IF(COUNTIFS($A$2:$A$501,A15,$D$2:$D$501,D15,$F$2:$F$501,"&lt;"&amp;H15,$H$2:$H$501,"&gt;"&amp;F15,$I$2:$I$501,"&lt;&gt;Cancelada")-1&gt;0,"Traslape","OK")))))))</f>
        <v/>
      </c>
      <c r="P15" s="23" t="n"/>
      <c r="Q15">
        <f>IFERROR(IF(INDEX('Bahías'!$A$2:$A$21,ROW()-1)="","",INDEX('Bahías'!$A$2:$A$21,ROW()-1)),"")</f>
        <v/>
      </c>
      <c r="R15">
        <f>IFERROR(IF(INDEX('Configuración'!$G$2:$G$10,ROW()-1)="","",INDEX('Configuración'!$G$2:$G$10,ROW()-1)),"")</f>
        <v/>
      </c>
    </row>
    <row r="16">
      <c r="A16" s="11" t="n"/>
      <c r="B16" s="12" t="n"/>
      <c r="C16" s="17" t="n"/>
      <c r="D16" s="17" t="n"/>
      <c r="E16" s="17" t="n"/>
      <c r="F16" s="34" t="n"/>
      <c r="G16" s="19" t="n"/>
      <c r="H16" s="35">
        <f>IF(OR(F16="",G16=""),"",F16+G16/24)</f>
        <v/>
      </c>
      <c r="I16" s="17" t="n"/>
      <c r="J16" s="5">
        <f>IF(OR(A16="",G16="",I16=""),"",IF(I16="Cancelada",0,G16))</f>
        <v/>
      </c>
      <c r="K16" s="5">
        <f>IF(OR(A16="",D16=""),"",IF(COUNTIF('Configuración'!$D$2:$D$31,A16)&gt;0,0,IF(IFERROR(VLOOKUP(D16,'Bahías'!$A$2:$J$21,3,FALSE),"No")&lt;&gt;"Sí",0,IFERROR(CHOOSE(WEEKDAY(A16,2),VLOOKUP(D16,'Bahías'!$A$2:$J$21,4,FALSE),VLOOKUP(D16,'Bahías'!$A$2:$J$21,5,FALSE),VLOOKUP(D16,'Bahías'!$A$2:$J$21,6,FALSE),VLOOKUP(D16,'Bahías'!$A$2:$J$21,7,FALSE),VLOOKUP(D16,'Bahías'!$A$2:$J$21,8,FALSE),VLOOKUP(D16,'Bahías'!$A$2:$J$21,9,FALSE),VLOOKUP(D16,'Bahías'!$A$2:$J$21,10,FALSE)),""))))</f>
        <v/>
      </c>
      <c r="L16" s="5">
        <f>IF(OR(A16="",D16=""),"",SUMIFS($J$2:$J$501,$A$2:$A$501,A16,$D$2:$D$501,D16))</f>
        <v/>
      </c>
      <c r="M16" s="5">
        <f>IF(OR(K16="",L16=""),"",K16-L16)</f>
        <v/>
      </c>
      <c r="N16" s="21">
        <f>IFERROR(L16/K16,"")</f>
        <v/>
      </c>
      <c r="O16" s="22">
        <f>IF(OR(A16="",D16="",F16="",G16="",H16="",I16=""),"",IF(COUNTIF('Configuración'!$D$2:$D$31,A16)&gt;0,"Día cerrado",IF(OR(F16&lt;'Configuración'!$B$5,H16&gt;'Configuración'!$B$6),"Fuera de horario",IF(K16=0,"Sin capacidad",IF(L16&gt;K16,"Sobrecupo",IF(I16="Cancelada","OK",IF(COUNTIFS($A$2:$A$501,A16,$D$2:$D$501,D16,$F$2:$F$501,"&lt;"&amp;H16,$H$2:$H$501,"&gt;"&amp;F16,$I$2:$I$501,"&lt;&gt;Cancelada")-1&gt;0,"Traslape","OK")))))))</f>
        <v/>
      </c>
      <c r="P16" s="23" t="n"/>
      <c r="Q16">
        <f>IFERROR(IF(INDEX('Bahías'!$A$2:$A$21,ROW()-1)="","",INDEX('Bahías'!$A$2:$A$21,ROW()-1)),"")</f>
        <v/>
      </c>
      <c r="R16">
        <f>IFERROR(IF(INDEX('Configuración'!$G$2:$G$10,ROW()-1)="","",INDEX('Configuración'!$G$2:$G$10,ROW()-1)),"")</f>
        <v/>
      </c>
    </row>
    <row r="17">
      <c r="A17" s="11" t="n"/>
      <c r="B17" s="12" t="n"/>
      <c r="C17" s="17" t="n"/>
      <c r="D17" s="17" t="n"/>
      <c r="E17" s="17" t="n"/>
      <c r="F17" s="34" t="n"/>
      <c r="G17" s="19" t="n"/>
      <c r="H17" s="36">
        <f>IF(OR(F17="",G17=""),"",F17+G17/24)</f>
        <v/>
      </c>
      <c r="I17" s="17" t="n"/>
      <c r="J17" s="25">
        <f>IF(OR(A17="",G17="",I17=""),"",IF(I17="Cancelada",0,G17))</f>
        <v/>
      </c>
      <c r="K17" s="25">
        <f>IF(OR(A17="",D17=""),"",IF(COUNTIF('Configuración'!$D$2:$D$31,A17)&gt;0,0,IF(IFERROR(VLOOKUP(D17,'Bahías'!$A$2:$J$21,3,FALSE),"No")&lt;&gt;"Sí",0,IFERROR(CHOOSE(WEEKDAY(A17,2),VLOOKUP(D17,'Bahías'!$A$2:$J$21,4,FALSE),VLOOKUP(D17,'Bahías'!$A$2:$J$21,5,FALSE),VLOOKUP(D17,'Bahías'!$A$2:$J$21,6,FALSE),VLOOKUP(D17,'Bahías'!$A$2:$J$21,7,FALSE),VLOOKUP(D17,'Bahías'!$A$2:$J$21,8,FALSE),VLOOKUP(D17,'Bahías'!$A$2:$J$21,9,FALSE),VLOOKUP(D17,'Bahías'!$A$2:$J$21,10,FALSE)),""))))</f>
        <v/>
      </c>
      <c r="L17" s="25">
        <f>IF(OR(A17="",D17=""),"",SUMIFS($J$2:$J$501,$A$2:$A$501,A17,$D$2:$D$501,D17))</f>
        <v/>
      </c>
      <c r="M17" s="25">
        <f>IF(OR(K17="",L17=""),"",K17-L17)</f>
        <v/>
      </c>
      <c r="N17" s="26">
        <f>IFERROR(L17/K17,"")</f>
        <v/>
      </c>
      <c r="O17" s="27">
        <f>IF(OR(A17="",D17="",F17="",G17="",H17="",I17=""),"",IF(COUNTIF('Configuración'!$D$2:$D$31,A17)&gt;0,"Día cerrado",IF(OR(F17&lt;'Configuración'!$B$5,H17&gt;'Configuración'!$B$6),"Fuera de horario",IF(K17=0,"Sin capacidad",IF(L17&gt;K17,"Sobrecupo",IF(I17="Cancelada","OK",IF(COUNTIFS($A$2:$A$501,A17,$D$2:$D$501,D17,$F$2:$F$501,"&lt;"&amp;H17,$H$2:$H$501,"&gt;"&amp;F17,$I$2:$I$501,"&lt;&gt;Cancelada")-1&gt;0,"Traslape","OK")))))))</f>
        <v/>
      </c>
      <c r="P17" s="23" t="n"/>
      <c r="Q17">
        <f>IFERROR(IF(INDEX('Bahías'!$A$2:$A$21,ROW()-1)="","",INDEX('Bahías'!$A$2:$A$21,ROW()-1)),"")</f>
        <v/>
      </c>
      <c r="R17">
        <f>IFERROR(IF(INDEX('Configuración'!$G$2:$G$10,ROW()-1)="","",INDEX('Configuración'!$G$2:$G$10,ROW()-1)),"")</f>
        <v/>
      </c>
    </row>
    <row r="18">
      <c r="A18" s="11" t="n"/>
      <c r="B18" s="12" t="n"/>
      <c r="C18" s="17" t="n"/>
      <c r="D18" s="17" t="n"/>
      <c r="E18" s="17" t="n"/>
      <c r="F18" s="34" t="n"/>
      <c r="G18" s="19" t="n"/>
      <c r="H18" s="35">
        <f>IF(OR(F18="",G18=""),"",F18+G18/24)</f>
        <v/>
      </c>
      <c r="I18" s="17" t="n"/>
      <c r="J18" s="5">
        <f>IF(OR(A18="",G18="",I18=""),"",IF(I18="Cancelada",0,G18))</f>
        <v/>
      </c>
      <c r="K18" s="5">
        <f>IF(OR(A18="",D18=""),"",IF(COUNTIF('Configuración'!$D$2:$D$31,A18)&gt;0,0,IF(IFERROR(VLOOKUP(D18,'Bahías'!$A$2:$J$21,3,FALSE),"No")&lt;&gt;"Sí",0,IFERROR(CHOOSE(WEEKDAY(A18,2),VLOOKUP(D18,'Bahías'!$A$2:$J$21,4,FALSE),VLOOKUP(D18,'Bahías'!$A$2:$J$21,5,FALSE),VLOOKUP(D18,'Bahías'!$A$2:$J$21,6,FALSE),VLOOKUP(D18,'Bahías'!$A$2:$J$21,7,FALSE),VLOOKUP(D18,'Bahías'!$A$2:$J$21,8,FALSE),VLOOKUP(D18,'Bahías'!$A$2:$J$21,9,FALSE),VLOOKUP(D18,'Bahías'!$A$2:$J$21,10,FALSE)),""))))</f>
        <v/>
      </c>
      <c r="L18" s="5">
        <f>IF(OR(A18="",D18=""),"",SUMIFS($J$2:$J$501,$A$2:$A$501,A18,$D$2:$D$501,D18))</f>
        <v/>
      </c>
      <c r="M18" s="5">
        <f>IF(OR(K18="",L18=""),"",K18-L18)</f>
        <v/>
      </c>
      <c r="N18" s="21">
        <f>IFERROR(L18/K18,"")</f>
        <v/>
      </c>
      <c r="O18" s="22">
        <f>IF(OR(A18="",D18="",F18="",G18="",H18="",I18=""),"",IF(COUNTIF('Configuración'!$D$2:$D$31,A18)&gt;0,"Día cerrado",IF(OR(F18&lt;'Configuración'!$B$5,H18&gt;'Configuración'!$B$6),"Fuera de horario",IF(K18=0,"Sin capacidad",IF(L18&gt;K18,"Sobrecupo",IF(I18="Cancelada","OK",IF(COUNTIFS($A$2:$A$501,A18,$D$2:$D$501,D18,$F$2:$F$501,"&lt;"&amp;H18,$H$2:$H$501,"&gt;"&amp;F18,$I$2:$I$501,"&lt;&gt;Cancelada")-1&gt;0,"Traslape","OK")))))))</f>
        <v/>
      </c>
      <c r="P18" s="23" t="n"/>
      <c r="Q18">
        <f>IFERROR(IF(INDEX('Bahías'!$A$2:$A$21,ROW()-1)="","",INDEX('Bahías'!$A$2:$A$21,ROW()-1)),"")</f>
        <v/>
      </c>
      <c r="R18">
        <f>IFERROR(IF(INDEX('Configuración'!$G$2:$G$10,ROW()-1)="","",INDEX('Configuración'!$G$2:$G$10,ROW()-1)),"")</f>
        <v/>
      </c>
    </row>
    <row r="19">
      <c r="A19" s="11" t="n"/>
      <c r="B19" s="12" t="n"/>
      <c r="C19" s="17" t="n"/>
      <c r="D19" s="17" t="n"/>
      <c r="E19" s="17" t="n"/>
      <c r="F19" s="34" t="n"/>
      <c r="G19" s="19" t="n"/>
      <c r="H19" s="36">
        <f>IF(OR(F19="",G19=""),"",F19+G19/24)</f>
        <v/>
      </c>
      <c r="I19" s="17" t="n"/>
      <c r="J19" s="25">
        <f>IF(OR(A19="",G19="",I19=""),"",IF(I19="Cancelada",0,G19))</f>
        <v/>
      </c>
      <c r="K19" s="25">
        <f>IF(OR(A19="",D19=""),"",IF(COUNTIF('Configuración'!$D$2:$D$31,A19)&gt;0,0,IF(IFERROR(VLOOKUP(D19,'Bahías'!$A$2:$J$21,3,FALSE),"No")&lt;&gt;"Sí",0,IFERROR(CHOOSE(WEEKDAY(A19,2),VLOOKUP(D19,'Bahías'!$A$2:$J$21,4,FALSE),VLOOKUP(D19,'Bahías'!$A$2:$J$21,5,FALSE),VLOOKUP(D19,'Bahías'!$A$2:$J$21,6,FALSE),VLOOKUP(D19,'Bahías'!$A$2:$J$21,7,FALSE),VLOOKUP(D19,'Bahías'!$A$2:$J$21,8,FALSE),VLOOKUP(D19,'Bahías'!$A$2:$J$21,9,FALSE),VLOOKUP(D19,'Bahías'!$A$2:$J$21,10,FALSE)),""))))</f>
        <v/>
      </c>
      <c r="L19" s="25">
        <f>IF(OR(A19="",D19=""),"",SUMIFS($J$2:$J$501,$A$2:$A$501,A19,$D$2:$D$501,D19))</f>
        <v/>
      </c>
      <c r="M19" s="25">
        <f>IF(OR(K19="",L19=""),"",K19-L19)</f>
        <v/>
      </c>
      <c r="N19" s="26">
        <f>IFERROR(L19/K19,"")</f>
        <v/>
      </c>
      <c r="O19" s="27">
        <f>IF(OR(A19="",D19="",F19="",G19="",H19="",I19=""),"",IF(COUNTIF('Configuración'!$D$2:$D$31,A19)&gt;0,"Día cerrado",IF(OR(F19&lt;'Configuración'!$B$5,H19&gt;'Configuración'!$B$6),"Fuera de horario",IF(K19=0,"Sin capacidad",IF(L19&gt;K19,"Sobrecupo",IF(I19="Cancelada","OK",IF(COUNTIFS($A$2:$A$501,A19,$D$2:$D$501,D19,$F$2:$F$501,"&lt;"&amp;H19,$H$2:$H$501,"&gt;"&amp;F19,$I$2:$I$501,"&lt;&gt;Cancelada")-1&gt;0,"Traslape","OK")))))))</f>
        <v/>
      </c>
      <c r="P19" s="23" t="n"/>
      <c r="Q19">
        <f>IFERROR(IF(INDEX('Bahías'!$A$2:$A$21,ROW()-1)="","",INDEX('Bahías'!$A$2:$A$21,ROW()-1)),"")</f>
        <v/>
      </c>
      <c r="R19">
        <f>IFERROR(IF(INDEX('Configuración'!$G$2:$G$10,ROW()-1)="","",INDEX('Configuración'!$G$2:$G$10,ROW()-1)),"")</f>
        <v/>
      </c>
    </row>
    <row r="20">
      <c r="A20" s="11" t="n"/>
      <c r="B20" s="12" t="n"/>
      <c r="C20" s="17" t="n"/>
      <c r="D20" s="17" t="n"/>
      <c r="E20" s="17" t="n"/>
      <c r="F20" s="34" t="n"/>
      <c r="G20" s="19" t="n"/>
      <c r="H20" s="35">
        <f>IF(OR(F20="",G20=""),"",F20+G20/24)</f>
        <v/>
      </c>
      <c r="I20" s="17" t="n"/>
      <c r="J20" s="5">
        <f>IF(OR(A20="",G20="",I20=""),"",IF(I20="Cancelada",0,G20))</f>
        <v/>
      </c>
      <c r="K20" s="5">
        <f>IF(OR(A20="",D20=""),"",IF(COUNTIF('Configuración'!$D$2:$D$31,A20)&gt;0,0,IF(IFERROR(VLOOKUP(D20,'Bahías'!$A$2:$J$21,3,FALSE),"No")&lt;&gt;"Sí",0,IFERROR(CHOOSE(WEEKDAY(A20,2),VLOOKUP(D20,'Bahías'!$A$2:$J$21,4,FALSE),VLOOKUP(D20,'Bahías'!$A$2:$J$21,5,FALSE),VLOOKUP(D20,'Bahías'!$A$2:$J$21,6,FALSE),VLOOKUP(D20,'Bahías'!$A$2:$J$21,7,FALSE),VLOOKUP(D20,'Bahías'!$A$2:$J$21,8,FALSE),VLOOKUP(D20,'Bahías'!$A$2:$J$21,9,FALSE),VLOOKUP(D20,'Bahías'!$A$2:$J$21,10,FALSE)),""))))</f>
        <v/>
      </c>
      <c r="L20" s="5">
        <f>IF(OR(A20="",D20=""),"",SUMIFS($J$2:$J$501,$A$2:$A$501,A20,$D$2:$D$501,D20))</f>
        <v/>
      </c>
      <c r="M20" s="5">
        <f>IF(OR(K20="",L20=""),"",K20-L20)</f>
        <v/>
      </c>
      <c r="N20" s="21">
        <f>IFERROR(L20/K20,"")</f>
        <v/>
      </c>
      <c r="O20" s="22">
        <f>IF(OR(A20="",D20="",F20="",G20="",H20="",I20=""),"",IF(COUNTIF('Configuración'!$D$2:$D$31,A20)&gt;0,"Día cerrado",IF(OR(F20&lt;'Configuración'!$B$5,H20&gt;'Configuración'!$B$6),"Fuera de horario",IF(K20=0,"Sin capacidad",IF(L20&gt;K20,"Sobrecupo",IF(I20="Cancelada","OK",IF(COUNTIFS($A$2:$A$501,A20,$D$2:$D$501,D20,$F$2:$F$501,"&lt;"&amp;H20,$H$2:$H$501,"&gt;"&amp;F20,$I$2:$I$501,"&lt;&gt;Cancelada")-1&gt;0,"Traslape","OK")))))))</f>
        <v/>
      </c>
      <c r="P20" s="23" t="n"/>
      <c r="Q20">
        <f>IFERROR(IF(INDEX('Bahías'!$A$2:$A$21,ROW()-1)="","",INDEX('Bahías'!$A$2:$A$21,ROW()-1)),"")</f>
        <v/>
      </c>
      <c r="R20">
        <f>IFERROR(IF(INDEX('Configuración'!$G$2:$G$10,ROW()-1)="","",INDEX('Configuración'!$G$2:$G$10,ROW()-1)),"")</f>
        <v/>
      </c>
    </row>
    <row r="21">
      <c r="A21" s="11" t="n"/>
      <c r="B21" s="12" t="n"/>
      <c r="C21" s="17" t="n"/>
      <c r="D21" s="17" t="n"/>
      <c r="E21" s="17" t="n"/>
      <c r="F21" s="34" t="n"/>
      <c r="G21" s="19" t="n"/>
      <c r="H21" s="36">
        <f>IF(OR(F21="",G21=""),"",F21+G21/24)</f>
        <v/>
      </c>
      <c r="I21" s="17" t="n"/>
      <c r="J21" s="25">
        <f>IF(OR(A21="",G21="",I21=""),"",IF(I21="Cancelada",0,G21))</f>
        <v/>
      </c>
      <c r="K21" s="25">
        <f>IF(OR(A21="",D21=""),"",IF(COUNTIF('Configuración'!$D$2:$D$31,A21)&gt;0,0,IF(IFERROR(VLOOKUP(D21,'Bahías'!$A$2:$J$21,3,FALSE),"No")&lt;&gt;"Sí",0,IFERROR(CHOOSE(WEEKDAY(A21,2),VLOOKUP(D21,'Bahías'!$A$2:$J$21,4,FALSE),VLOOKUP(D21,'Bahías'!$A$2:$J$21,5,FALSE),VLOOKUP(D21,'Bahías'!$A$2:$J$21,6,FALSE),VLOOKUP(D21,'Bahías'!$A$2:$J$21,7,FALSE),VLOOKUP(D21,'Bahías'!$A$2:$J$21,8,FALSE),VLOOKUP(D21,'Bahías'!$A$2:$J$21,9,FALSE),VLOOKUP(D21,'Bahías'!$A$2:$J$21,10,FALSE)),""))))</f>
        <v/>
      </c>
      <c r="L21" s="25">
        <f>IF(OR(A21="",D21=""),"",SUMIFS($J$2:$J$501,$A$2:$A$501,A21,$D$2:$D$501,D21))</f>
        <v/>
      </c>
      <c r="M21" s="25">
        <f>IF(OR(K21="",L21=""),"",K21-L21)</f>
        <v/>
      </c>
      <c r="N21" s="26">
        <f>IFERROR(L21/K21,"")</f>
        <v/>
      </c>
      <c r="O21" s="27">
        <f>IF(OR(A21="",D21="",F21="",G21="",H21="",I21=""),"",IF(COUNTIF('Configuración'!$D$2:$D$31,A21)&gt;0,"Día cerrado",IF(OR(F21&lt;'Configuración'!$B$5,H21&gt;'Configuración'!$B$6),"Fuera de horario",IF(K21=0,"Sin capacidad",IF(L21&gt;K21,"Sobrecupo",IF(I21="Cancelada","OK",IF(COUNTIFS($A$2:$A$501,A21,$D$2:$D$501,D21,$F$2:$F$501,"&lt;"&amp;H21,$H$2:$H$501,"&gt;"&amp;F21,$I$2:$I$501,"&lt;&gt;Cancelada")-1&gt;0,"Traslape","OK")))))))</f>
        <v/>
      </c>
      <c r="P21" s="23" t="n"/>
      <c r="Q21">
        <f>IFERROR(IF(INDEX('Bahías'!$A$2:$A$21,ROW()-1)="","",INDEX('Bahías'!$A$2:$A$21,ROW()-1)),"")</f>
        <v/>
      </c>
      <c r="R21">
        <f>IFERROR(IF(INDEX('Configuración'!$G$2:$G$10,ROW()-1)="","",INDEX('Configuración'!$G$2:$G$10,ROW()-1)),"")</f>
        <v/>
      </c>
    </row>
    <row r="22">
      <c r="A22" s="11" t="n"/>
      <c r="B22" s="12" t="n"/>
      <c r="C22" s="17" t="n"/>
      <c r="D22" s="17" t="n"/>
      <c r="E22" s="17" t="n"/>
      <c r="F22" s="34" t="n"/>
      <c r="G22" s="19" t="n"/>
      <c r="H22" s="35">
        <f>IF(OR(F22="",G22=""),"",F22+G22/24)</f>
        <v/>
      </c>
      <c r="I22" s="17" t="n"/>
      <c r="J22" s="5">
        <f>IF(OR(A22="",G22="",I22=""),"",IF(I22="Cancelada",0,G22))</f>
        <v/>
      </c>
      <c r="K22" s="5">
        <f>IF(OR(A22="",D22=""),"",IF(COUNTIF('Configuración'!$D$2:$D$31,A22)&gt;0,0,IF(IFERROR(VLOOKUP(D22,'Bahías'!$A$2:$J$21,3,FALSE),"No")&lt;&gt;"Sí",0,IFERROR(CHOOSE(WEEKDAY(A22,2),VLOOKUP(D22,'Bahías'!$A$2:$J$21,4,FALSE),VLOOKUP(D22,'Bahías'!$A$2:$J$21,5,FALSE),VLOOKUP(D22,'Bahías'!$A$2:$J$21,6,FALSE),VLOOKUP(D22,'Bahías'!$A$2:$J$21,7,FALSE),VLOOKUP(D22,'Bahías'!$A$2:$J$21,8,FALSE),VLOOKUP(D22,'Bahías'!$A$2:$J$21,9,FALSE),VLOOKUP(D22,'Bahías'!$A$2:$J$21,10,FALSE)),""))))</f>
        <v/>
      </c>
      <c r="L22" s="5">
        <f>IF(OR(A22="",D22=""),"",SUMIFS($J$2:$J$501,$A$2:$A$501,A22,$D$2:$D$501,D22))</f>
        <v/>
      </c>
      <c r="M22" s="5">
        <f>IF(OR(K22="",L22=""),"",K22-L22)</f>
        <v/>
      </c>
      <c r="N22" s="21">
        <f>IFERROR(L22/K22,"")</f>
        <v/>
      </c>
      <c r="O22" s="22">
        <f>IF(OR(A22="",D22="",F22="",G22="",H22="",I22=""),"",IF(COUNTIF('Configuración'!$D$2:$D$31,A22)&gt;0,"Día cerrado",IF(OR(F22&lt;'Configuración'!$B$5,H22&gt;'Configuración'!$B$6),"Fuera de horario",IF(K22=0,"Sin capacidad",IF(L22&gt;K22,"Sobrecupo",IF(I22="Cancelada","OK",IF(COUNTIFS($A$2:$A$501,A22,$D$2:$D$501,D22,$F$2:$F$501,"&lt;"&amp;H22,$H$2:$H$501,"&gt;"&amp;F22,$I$2:$I$501,"&lt;&gt;Cancelada")-1&gt;0,"Traslape","OK")))))))</f>
        <v/>
      </c>
      <c r="P22" s="23" t="n"/>
      <c r="Q22">
        <f>IFERROR(IF(INDEX('Bahías'!$A$2:$A$21,ROW()-1)="","",INDEX('Bahías'!$A$2:$A$21,ROW()-1)),"")</f>
        <v/>
      </c>
      <c r="R22">
        <f>IFERROR(IF(INDEX('Configuración'!$G$2:$G$10,ROW()-1)="","",INDEX('Configuración'!$G$2:$G$10,ROW()-1)),"")</f>
        <v/>
      </c>
    </row>
    <row r="23">
      <c r="A23" s="11" t="n"/>
      <c r="B23" s="12" t="n"/>
      <c r="C23" s="17" t="n"/>
      <c r="D23" s="17" t="n"/>
      <c r="E23" s="17" t="n"/>
      <c r="F23" s="34" t="n"/>
      <c r="G23" s="19" t="n"/>
      <c r="H23" s="36">
        <f>IF(OR(F23="",G23=""),"",F23+G23/24)</f>
        <v/>
      </c>
      <c r="I23" s="17" t="n"/>
      <c r="J23" s="25">
        <f>IF(OR(A23="",G23="",I23=""),"",IF(I23="Cancelada",0,G23))</f>
        <v/>
      </c>
      <c r="K23" s="25">
        <f>IF(OR(A23="",D23=""),"",IF(COUNTIF('Configuración'!$D$2:$D$31,A23)&gt;0,0,IF(IFERROR(VLOOKUP(D23,'Bahías'!$A$2:$J$21,3,FALSE),"No")&lt;&gt;"Sí",0,IFERROR(CHOOSE(WEEKDAY(A23,2),VLOOKUP(D23,'Bahías'!$A$2:$J$21,4,FALSE),VLOOKUP(D23,'Bahías'!$A$2:$J$21,5,FALSE),VLOOKUP(D23,'Bahías'!$A$2:$J$21,6,FALSE),VLOOKUP(D23,'Bahías'!$A$2:$J$21,7,FALSE),VLOOKUP(D23,'Bahías'!$A$2:$J$21,8,FALSE),VLOOKUP(D23,'Bahías'!$A$2:$J$21,9,FALSE),VLOOKUP(D23,'Bahías'!$A$2:$J$21,10,FALSE)),""))))</f>
        <v/>
      </c>
      <c r="L23" s="25">
        <f>IF(OR(A23="",D23=""),"",SUMIFS($J$2:$J$501,$A$2:$A$501,A23,$D$2:$D$501,D23))</f>
        <v/>
      </c>
      <c r="M23" s="25">
        <f>IF(OR(K23="",L23=""),"",K23-L23)</f>
        <v/>
      </c>
      <c r="N23" s="26">
        <f>IFERROR(L23/K23,"")</f>
        <v/>
      </c>
      <c r="O23" s="27">
        <f>IF(OR(A23="",D23="",F23="",G23="",H23="",I23=""),"",IF(COUNTIF('Configuración'!$D$2:$D$31,A23)&gt;0,"Día cerrado",IF(OR(F23&lt;'Configuración'!$B$5,H23&gt;'Configuración'!$B$6),"Fuera de horario",IF(K23=0,"Sin capacidad",IF(L23&gt;K23,"Sobrecupo",IF(I23="Cancelada","OK",IF(COUNTIFS($A$2:$A$501,A23,$D$2:$D$501,D23,$F$2:$F$501,"&lt;"&amp;H23,$H$2:$H$501,"&gt;"&amp;F23,$I$2:$I$501,"&lt;&gt;Cancelada")-1&gt;0,"Traslape","OK")))))))</f>
        <v/>
      </c>
      <c r="P23" s="23" t="n"/>
      <c r="Q23">
        <f>IFERROR(IF(INDEX('Bahías'!$A$2:$A$21,ROW()-1)="","",INDEX('Bahías'!$A$2:$A$21,ROW()-1)),"")</f>
        <v/>
      </c>
      <c r="R23">
        <f>IFERROR(IF(INDEX('Configuración'!$G$2:$G$10,ROW()-1)="","",INDEX('Configuración'!$G$2:$G$10,ROW()-1)),"")</f>
        <v/>
      </c>
    </row>
    <row r="24">
      <c r="A24" s="11" t="n"/>
      <c r="B24" s="12" t="n"/>
      <c r="C24" s="17" t="n"/>
      <c r="D24" s="17" t="n"/>
      <c r="E24" s="17" t="n"/>
      <c r="F24" s="34" t="n"/>
      <c r="G24" s="19" t="n"/>
      <c r="H24" s="35">
        <f>IF(OR(F24="",G24=""),"",F24+G24/24)</f>
        <v/>
      </c>
      <c r="I24" s="17" t="n"/>
      <c r="J24" s="5">
        <f>IF(OR(A24="",G24="",I24=""),"",IF(I24="Cancelada",0,G24))</f>
        <v/>
      </c>
      <c r="K24" s="5">
        <f>IF(OR(A24="",D24=""),"",IF(COUNTIF('Configuración'!$D$2:$D$31,A24)&gt;0,0,IF(IFERROR(VLOOKUP(D24,'Bahías'!$A$2:$J$21,3,FALSE),"No")&lt;&gt;"Sí",0,IFERROR(CHOOSE(WEEKDAY(A24,2),VLOOKUP(D24,'Bahías'!$A$2:$J$21,4,FALSE),VLOOKUP(D24,'Bahías'!$A$2:$J$21,5,FALSE),VLOOKUP(D24,'Bahías'!$A$2:$J$21,6,FALSE),VLOOKUP(D24,'Bahías'!$A$2:$J$21,7,FALSE),VLOOKUP(D24,'Bahías'!$A$2:$J$21,8,FALSE),VLOOKUP(D24,'Bahías'!$A$2:$J$21,9,FALSE),VLOOKUP(D24,'Bahías'!$A$2:$J$21,10,FALSE)),""))))</f>
        <v/>
      </c>
      <c r="L24" s="5">
        <f>IF(OR(A24="",D24=""),"",SUMIFS($J$2:$J$501,$A$2:$A$501,A24,$D$2:$D$501,D24))</f>
        <v/>
      </c>
      <c r="M24" s="5">
        <f>IF(OR(K24="",L24=""),"",K24-L24)</f>
        <v/>
      </c>
      <c r="N24" s="21">
        <f>IFERROR(L24/K24,"")</f>
        <v/>
      </c>
      <c r="O24" s="22">
        <f>IF(OR(A24="",D24="",F24="",G24="",H24="",I24=""),"",IF(COUNTIF('Configuración'!$D$2:$D$31,A24)&gt;0,"Día cerrado",IF(OR(F24&lt;'Configuración'!$B$5,H24&gt;'Configuración'!$B$6),"Fuera de horario",IF(K24=0,"Sin capacidad",IF(L24&gt;K24,"Sobrecupo",IF(I24="Cancelada","OK",IF(COUNTIFS($A$2:$A$501,A24,$D$2:$D$501,D24,$F$2:$F$501,"&lt;"&amp;H24,$H$2:$H$501,"&gt;"&amp;F24,$I$2:$I$501,"&lt;&gt;Cancelada")-1&gt;0,"Traslape","OK")))))))</f>
        <v/>
      </c>
      <c r="P24" s="23" t="n"/>
      <c r="Q24">
        <f>IFERROR(IF(INDEX('Bahías'!$A$2:$A$21,ROW()-1)="","",INDEX('Bahías'!$A$2:$A$21,ROW()-1)),"")</f>
        <v/>
      </c>
      <c r="R24">
        <f>IFERROR(IF(INDEX('Configuración'!$G$2:$G$10,ROW()-1)="","",INDEX('Configuración'!$G$2:$G$10,ROW()-1)),"")</f>
        <v/>
      </c>
    </row>
    <row r="25">
      <c r="A25" s="11" t="n"/>
      <c r="B25" s="12" t="n"/>
      <c r="C25" s="17" t="n"/>
      <c r="D25" s="17" t="n"/>
      <c r="E25" s="17" t="n"/>
      <c r="F25" s="34" t="n"/>
      <c r="G25" s="19" t="n"/>
      <c r="H25" s="36">
        <f>IF(OR(F25="",G25=""),"",F25+G25/24)</f>
        <v/>
      </c>
      <c r="I25" s="17" t="n"/>
      <c r="J25" s="25">
        <f>IF(OR(A25="",G25="",I25=""),"",IF(I25="Cancelada",0,G25))</f>
        <v/>
      </c>
      <c r="K25" s="25">
        <f>IF(OR(A25="",D25=""),"",IF(COUNTIF('Configuración'!$D$2:$D$31,A25)&gt;0,0,IF(IFERROR(VLOOKUP(D25,'Bahías'!$A$2:$J$21,3,FALSE),"No")&lt;&gt;"Sí",0,IFERROR(CHOOSE(WEEKDAY(A25,2),VLOOKUP(D25,'Bahías'!$A$2:$J$21,4,FALSE),VLOOKUP(D25,'Bahías'!$A$2:$J$21,5,FALSE),VLOOKUP(D25,'Bahías'!$A$2:$J$21,6,FALSE),VLOOKUP(D25,'Bahías'!$A$2:$J$21,7,FALSE),VLOOKUP(D25,'Bahías'!$A$2:$J$21,8,FALSE),VLOOKUP(D25,'Bahías'!$A$2:$J$21,9,FALSE),VLOOKUP(D25,'Bahías'!$A$2:$J$21,10,FALSE)),""))))</f>
        <v/>
      </c>
      <c r="L25" s="25">
        <f>IF(OR(A25="",D25=""),"",SUMIFS($J$2:$J$501,$A$2:$A$501,A25,$D$2:$D$501,D25))</f>
        <v/>
      </c>
      <c r="M25" s="25">
        <f>IF(OR(K25="",L25=""),"",K25-L25)</f>
        <v/>
      </c>
      <c r="N25" s="26">
        <f>IFERROR(L25/K25,"")</f>
        <v/>
      </c>
      <c r="O25" s="27">
        <f>IF(OR(A25="",D25="",F25="",G25="",H25="",I25=""),"",IF(COUNTIF('Configuración'!$D$2:$D$31,A25)&gt;0,"Día cerrado",IF(OR(F25&lt;'Configuración'!$B$5,H25&gt;'Configuración'!$B$6),"Fuera de horario",IF(K25=0,"Sin capacidad",IF(L25&gt;K25,"Sobrecupo",IF(I25="Cancelada","OK",IF(COUNTIFS($A$2:$A$501,A25,$D$2:$D$501,D25,$F$2:$F$501,"&lt;"&amp;H25,$H$2:$H$501,"&gt;"&amp;F25,$I$2:$I$501,"&lt;&gt;Cancelada")-1&gt;0,"Traslape","OK")))))))</f>
        <v/>
      </c>
      <c r="P25" s="23" t="n"/>
      <c r="Q25">
        <f>IFERROR(IF(INDEX('Bahías'!$A$2:$A$21,ROW()-1)="","",INDEX('Bahías'!$A$2:$A$21,ROW()-1)),"")</f>
        <v/>
      </c>
      <c r="R25">
        <f>IFERROR(IF(INDEX('Configuración'!$G$2:$G$10,ROW()-1)="","",INDEX('Configuración'!$G$2:$G$10,ROW()-1)),"")</f>
        <v/>
      </c>
    </row>
    <row r="26">
      <c r="A26" s="11" t="n"/>
      <c r="B26" s="12" t="n"/>
      <c r="C26" s="17" t="n"/>
      <c r="D26" s="17" t="n"/>
      <c r="E26" s="17" t="n"/>
      <c r="F26" s="34" t="n"/>
      <c r="G26" s="19" t="n"/>
      <c r="H26" s="35">
        <f>IF(OR(F26="",G26=""),"",F26+G26/24)</f>
        <v/>
      </c>
      <c r="I26" s="17" t="n"/>
      <c r="J26" s="5">
        <f>IF(OR(A26="",G26="",I26=""),"",IF(I26="Cancelada",0,G26))</f>
        <v/>
      </c>
      <c r="K26" s="5">
        <f>IF(OR(A26="",D26=""),"",IF(COUNTIF('Configuración'!$D$2:$D$31,A26)&gt;0,0,IF(IFERROR(VLOOKUP(D26,'Bahías'!$A$2:$J$21,3,FALSE),"No")&lt;&gt;"Sí",0,IFERROR(CHOOSE(WEEKDAY(A26,2),VLOOKUP(D26,'Bahías'!$A$2:$J$21,4,FALSE),VLOOKUP(D26,'Bahías'!$A$2:$J$21,5,FALSE),VLOOKUP(D26,'Bahías'!$A$2:$J$21,6,FALSE),VLOOKUP(D26,'Bahías'!$A$2:$J$21,7,FALSE),VLOOKUP(D26,'Bahías'!$A$2:$J$21,8,FALSE),VLOOKUP(D26,'Bahías'!$A$2:$J$21,9,FALSE),VLOOKUP(D26,'Bahías'!$A$2:$J$21,10,FALSE)),""))))</f>
        <v/>
      </c>
      <c r="L26" s="5">
        <f>IF(OR(A26="",D26=""),"",SUMIFS($J$2:$J$501,$A$2:$A$501,A26,$D$2:$D$501,D26))</f>
        <v/>
      </c>
      <c r="M26" s="5">
        <f>IF(OR(K26="",L26=""),"",K26-L26)</f>
        <v/>
      </c>
      <c r="N26" s="21">
        <f>IFERROR(L26/K26,"")</f>
        <v/>
      </c>
      <c r="O26" s="22">
        <f>IF(OR(A26="",D26="",F26="",G26="",H26="",I26=""),"",IF(COUNTIF('Configuración'!$D$2:$D$31,A26)&gt;0,"Día cerrado",IF(OR(F26&lt;'Configuración'!$B$5,H26&gt;'Configuración'!$B$6),"Fuera de horario",IF(K26=0,"Sin capacidad",IF(L26&gt;K26,"Sobrecupo",IF(I26="Cancelada","OK",IF(COUNTIFS($A$2:$A$501,A26,$D$2:$D$501,D26,$F$2:$F$501,"&lt;"&amp;H26,$H$2:$H$501,"&gt;"&amp;F26,$I$2:$I$501,"&lt;&gt;Cancelada")-1&gt;0,"Traslape","OK")))))))</f>
        <v/>
      </c>
      <c r="P26" s="23" t="n"/>
      <c r="Q26">
        <f>IFERROR(IF(INDEX('Bahías'!$A$2:$A$21,ROW()-1)="","",INDEX('Bahías'!$A$2:$A$21,ROW()-1)),"")</f>
        <v/>
      </c>
      <c r="R26">
        <f>IFERROR(IF(INDEX('Configuración'!$G$2:$G$10,ROW()-1)="","",INDEX('Configuración'!$G$2:$G$10,ROW()-1)),"")</f>
        <v/>
      </c>
    </row>
    <row r="27">
      <c r="A27" s="11" t="n"/>
      <c r="B27" s="12" t="n"/>
      <c r="C27" s="17" t="n"/>
      <c r="D27" s="17" t="n"/>
      <c r="E27" s="17" t="n"/>
      <c r="F27" s="34" t="n"/>
      <c r="G27" s="19" t="n"/>
      <c r="H27" s="36">
        <f>IF(OR(F27="",G27=""),"",F27+G27/24)</f>
        <v/>
      </c>
      <c r="I27" s="17" t="n"/>
      <c r="J27" s="25">
        <f>IF(OR(A27="",G27="",I27=""),"",IF(I27="Cancelada",0,G27))</f>
        <v/>
      </c>
      <c r="K27" s="25">
        <f>IF(OR(A27="",D27=""),"",IF(COUNTIF('Configuración'!$D$2:$D$31,A27)&gt;0,0,IF(IFERROR(VLOOKUP(D27,'Bahías'!$A$2:$J$21,3,FALSE),"No")&lt;&gt;"Sí",0,IFERROR(CHOOSE(WEEKDAY(A27,2),VLOOKUP(D27,'Bahías'!$A$2:$J$21,4,FALSE),VLOOKUP(D27,'Bahías'!$A$2:$J$21,5,FALSE),VLOOKUP(D27,'Bahías'!$A$2:$J$21,6,FALSE),VLOOKUP(D27,'Bahías'!$A$2:$J$21,7,FALSE),VLOOKUP(D27,'Bahías'!$A$2:$J$21,8,FALSE),VLOOKUP(D27,'Bahías'!$A$2:$J$21,9,FALSE),VLOOKUP(D27,'Bahías'!$A$2:$J$21,10,FALSE)),""))))</f>
        <v/>
      </c>
      <c r="L27" s="25">
        <f>IF(OR(A27="",D27=""),"",SUMIFS($J$2:$J$501,$A$2:$A$501,A27,$D$2:$D$501,D27))</f>
        <v/>
      </c>
      <c r="M27" s="25">
        <f>IF(OR(K27="",L27=""),"",K27-L27)</f>
        <v/>
      </c>
      <c r="N27" s="26">
        <f>IFERROR(L27/K27,"")</f>
        <v/>
      </c>
      <c r="O27" s="27">
        <f>IF(OR(A27="",D27="",F27="",G27="",H27="",I27=""),"",IF(COUNTIF('Configuración'!$D$2:$D$31,A27)&gt;0,"Día cerrado",IF(OR(F27&lt;'Configuración'!$B$5,H27&gt;'Configuración'!$B$6),"Fuera de horario",IF(K27=0,"Sin capacidad",IF(L27&gt;K27,"Sobrecupo",IF(I27="Cancelada","OK",IF(COUNTIFS($A$2:$A$501,A27,$D$2:$D$501,D27,$F$2:$F$501,"&lt;"&amp;H27,$H$2:$H$501,"&gt;"&amp;F27,$I$2:$I$501,"&lt;&gt;Cancelada")-1&gt;0,"Traslape","OK")))))))</f>
        <v/>
      </c>
      <c r="P27" s="23" t="n"/>
      <c r="Q27">
        <f>IFERROR(IF(INDEX('Bahías'!$A$2:$A$21,ROW()-1)="","",INDEX('Bahías'!$A$2:$A$21,ROW()-1)),"")</f>
        <v/>
      </c>
      <c r="R27">
        <f>IFERROR(IF(INDEX('Configuración'!$G$2:$G$10,ROW()-1)="","",INDEX('Configuración'!$G$2:$G$10,ROW()-1)),"")</f>
        <v/>
      </c>
    </row>
    <row r="28">
      <c r="A28" s="11" t="n"/>
      <c r="B28" s="12" t="n"/>
      <c r="C28" s="17" t="n"/>
      <c r="D28" s="17" t="n"/>
      <c r="E28" s="17" t="n"/>
      <c r="F28" s="34" t="n"/>
      <c r="G28" s="19" t="n"/>
      <c r="H28" s="35">
        <f>IF(OR(F28="",G28=""),"",F28+G28/24)</f>
        <v/>
      </c>
      <c r="I28" s="17" t="n"/>
      <c r="J28" s="5">
        <f>IF(OR(A28="",G28="",I28=""),"",IF(I28="Cancelada",0,G28))</f>
        <v/>
      </c>
      <c r="K28" s="5">
        <f>IF(OR(A28="",D28=""),"",IF(COUNTIF('Configuración'!$D$2:$D$31,A28)&gt;0,0,IF(IFERROR(VLOOKUP(D28,'Bahías'!$A$2:$J$21,3,FALSE),"No")&lt;&gt;"Sí",0,IFERROR(CHOOSE(WEEKDAY(A28,2),VLOOKUP(D28,'Bahías'!$A$2:$J$21,4,FALSE),VLOOKUP(D28,'Bahías'!$A$2:$J$21,5,FALSE),VLOOKUP(D28,'Bahías'!$A$2:$J$21,6,FALSE),VLOOKUP(D28,'Bahías'!$A$2:$J$21,7,FALSE),VLOOKUP(D28,'Bahías'!$A$2:$J$21,8,FALSE),VLOOKUP(D28,'Bahías'!$A$2:$J$21,9,FALSE),VLOOKUP(D28,'Bahías'!$A$2:$J$21,10,FALSE)),""))))</f>
        <v/>
      </c>
      <c r="L28" s="5">
        <f>IF(OR(A28="",D28=""),"",SUMIFS($J$2:$J$501,$A$2:$A$501,A28,$D$2:$D$501,D28))</f>
        <v/>
      </c>
      <c r="M28" s="5">
        <f>IF(OR(K28="",L28=""),"",K28-L28)</f>
        <v/>
      </c>
      <c r="N28" s="21">
        <f>IFERROR(L28/K28,"")</f>
        <v/>
      </c>
      <c r="O28" s="22">
        <f>IF(OR(A28="",D28="",F28="",G28="",H28="",I28=""),"",IF(COUNTIF('Configuración'!$D$2:$D$31,A28)&gt;0,"Día cerrado",IF(OR(F28&lt;'Configuración'!$B$5,H28&gt;'Configuración'!$B$6),"Fuera de horario",IF(K28=0,"Sin capacidad",IF(L28&gt;K28,"Sobrecupo",IF(I28="Cancelada","OK",IF(COUNTIFS($A$2:$A$501,A28,$D$2:$D$501,D28,$F$2:$F$501,"&lt;"&amp;H28,$H$2:$H$501,"&gt;"&amp;F28,$I$2:$I$501,"&lt;&gt;Cancelada")-1&gt;0,"Traslape","OK")))))))</f>
        <v/>
      </c>
      <c r="P28" s="23" t="n"/>
      <c r="Q28">
        <f>IFERROR(IF(INDEX('Bahías'!$A$2:$A$21,ROW()-1)="","",INDEX('Bahías'!$A$2:$A$21,ROW()-1)),"")</f>
        <v/>
      </c>
      <c r="R28">
        <f>IFERROR(IF(INDEX('Configuración'!$G$2:$G$10,ROW()-1)="","",INDEX('Configuración'!$G$2:$G$10,ROW()-1)),"")</f>
        <v/>
      </c>
    </row>
    <row r="29">
      <c r="A29" s="11" t="n"/>
      <c r="B29" s="12" t="n"/>
      <c r="C29" s="17" t="n"/>
      <c r="D29" s="17" t="n"/>
      <c r="E29" s="17" t="n"/>
      <c r="F29" s="34" t="n"/>
      <c r="G29" s="19" t="n"/>
      <c r="H29" s="36">
        <f>IF(OR(F29="",G29=""),"",F29+G29/24)</f>
        <v/>
      </c>
      <c r="I29" s="17" t="n"/>
      <c r="J29" s="25">
        <f>IF(OR(A29="",G29="",I29=""),"",IF(I29="Cancelada",0,G29))</f>
        <v/>
      </c>
      <c r="K29" s="25">
        <f>IF(OR(A29="",D29=""),"",IF(COUNTIF('Configuración'!$D$2:$D$31,A29)&gt;0,0,IF(IFERROR(VLOOKUP(D29,'Bahías'!$A$2:$J$21,3,FALSE),"No")&lt;&gt;"Sí",0,IFERROR(CHOOSE(WEEKDAY(A29,2),VLOOKUP(D29,'Bahías'!$A$2:$J$21,4,FALSE),VLOOKUP(D29,'Bahías'!$A$2:$J$21,5,FALSE),VLOOKUP(D29,'Bahías'!$A$2:$J$21,6,FALSE),VLOOKUP(D29,'Bahías'!$A$2:$J$21,7,FALSE),VLOOKUP(D29,'Bahías'!$A$2:$J$21,8,FALSE),VLOOKUP(D29,'Bahías'!$A$2:$J$21,9,FALSE),VLOOKUP(D29,'Bahías'!$A$2:$J$21,10,FALSE)),""))))</f>
        <v/>
      </c>
      <c r="L29" s="25">
        <f>IF(OR(A29="",D29=""),"",SUMIFS($J$2:$J$501,$A$2:$A$501,A29,$D$2:$D$501,D29))</f>
        <v/>
      </c>
      <c r="M29" s="25">
        <f>IF(OR(K29="",L29=""),"",K29-L29)</f>
        <v/>
      </c>
      <c r="N29" s="26">
        <f>IFERROR(L29/K29,"")</f>
        <v/>
      </c>
      <c r="O29" s="27">
        <f>IF(OR(A29="",D29="",F29="",G29="",H29="",I29=""),"",IF(COUNTIF('Configuración'!$D$2:$D$31,A29)&gt;0,"Día cerrado",IF(OR(F29&lt;'Configuración'!$B$5,H29&gt;'Configuración'!$B$6),"Fuera de horario",IF(K29=0,"Sin capacidad",IF(L29&gt;K29,"Sobrecupo",IF(I29="Cancelada","OK",IF(COUNTIFS($A$2:$A$501,A29,$D$2:$D$501,D29,$F$2:$F$501,"&lt;"&amp;H29,$H$2:$H$501,"&gt;"&amp;F29,$I$2:$I$501,"&lt;&gt;Cancelada")-1&gt;0,"Traslape","OK")))))))</f>
        <v/>
      </c>
      <c r="P29" s="23" t="n"/>
      <c r="Q29">
        <f>IFERROR(IF(INDEX('Bahías'!$A$2:$A$21,ROW()-1)="","",INDEX('Bahías'!$A$2:$A$21,ROW()-1)),"")</f>
        <v/>
      </c>
      <c r="R29">
        <f>IFERROR(IF(INDEX('Configuración'!$G$2:$G$10,ROW()-1)="","",INDEX('Configuración'!$G$2:$G$10,ROW()-1)),"")</f>
        <v/>
      </c>
    </row>
    <row r="30">
      <c r="A30" s="11" t="n"/>
      <c r="B30" s="12" t="n"/>
      <c r="C30" s="17" t="n"/>
      <c r="D30" s="17" t="n"/>
      <c r="E30" s="17" t="n"/>
      <c r="F30" s="34" t="n"/>
      <c r="G30" s="19" t="n"/>
      <c r="H30" s="35">
        <f>IF(OR(F30="",G30=""),"",F30+G30/24)</f>
        <v/>
      </c>
      <c r="I30" s="17" t="n"/>
      <c r="J30" s="5">
        <f>IF(OR(A30="",G30="",I30=""),"",IF(I30="Cancelada",0,G30))</f>
        <v/>
      </c>
      <c r="K30" s="5">
        <f>IF(OR(A30="",D30=""),"",IF(COUNTIF('Configuración'!$D$2:$D$31,A30)&gt;0,0,IF(IFERROR(VLOOKUP(D30,'Bahías'!$A$2:$J$21,3,FALSE),"No")&lt;&gt;"Sí",0,IFERROR(CHOOSE(WEEKDAY(A30,2),VLOOKUP(D30,'Bahías'!$A$2:$J$21,4,FALSE),VLOOKUP(D30,'Bahías'!$A$2:$J$21,5,FALSE),VLOOKUP(D30,'Bahías'!$A$2:$J$21,6,FALSE),VLOOKUP(D30,'Bahías'!$A$2:$J$21,7,FALSE),VLOOKUP(D30,'Bahías'!$A$2:$J$21,8,FALSE),VLOOKUP(D30,'Bahías'!$A$2:$J$21,9,FALSE),VLOOKUP(D30,'Bahías'!$A$2:$J$21,10,FALSE)),""))))</f>
        <v/>
      </c>
      <c r="L30" s="5">
        <f>IF(OR(A30="",D30=""),"",SUMIFS($J$2:$J$501,$A$2:$A$501,A30,$D$2:$D$501,D30))</f>
        <v/>
      </c>
      <c r="M30" s="5">
        <f>IF(OR(K30="",L30=""),"",K30-L30)</f>
        <v/>
      </c>
      <c r="N30" s="21">
        <f>IFERROR(L30/K30,"")</f>
        <v/>
      </c>
      <c r="O30" s="22">
        <f>IF(OR(A30="",D30="",F30="",G30="",H30="",I30=""),"",IF(COUNTIF('Configuración'!$D$2:$D$31,A30)&gt;0,"Día cerrado",IF(OR(F30&lt;'Configuración'!$B$5,H30&gt;'Configuración'!$B$6),"Fuera de horario",IF(K30=0,"Sin capacidad",IF(L30&gt;K30,"Sobrecupo",IF(I30="Cancelada","OK",IF(COUNTIFS($A$2:$A$501,A30,$D$2:$D$501,D30,$F$2:$F$501,"&lt;"&amp;H30,$H$2:$H$501,"&gt;"&amp;F30,$I$2:$I$501,"&lt;&gt;Cancelada")-1&gt;0,"Traslape","OK")))))))</f>
        <v/>
      </c>
      <c r="P30" s="23" t="n"/>
      <c r="Q30">
        <f>IFERROR(IF(INDEX('Bahías'!$A$2:$A$21,ROW()-1)="","",INDEX('Bahías'!$A$2:$A$21,ROW()-1)),"")</f>
        <v/>
      </c>
      <c r="R30">
        <f>IFERROR(IF(INDEX('Configuración'!$G$2:$G$10,ROW()-1)="","",INDEX('Configuración'!$G$2:$G$10,ROW()-1)),"")</f>
        <v/>
      </c>
    </row>
    <row r="31">
      <c r="A31" s="11" t="n"/>
      <c r="B31" s="12" t="n"/>
      <c r="C31" s="17" t="n"/>
      <c r="D31" s="17" t="n"/>
      <c r="E31" s="17" t="n"/>
      <c r="F31" s="34" t="n"/>
      <c r="G31" s="19" t="n"/>
      <c r="H31" s="36">
        <f>IF(OR(F31="",G31=""),"",F31+G31/24)</f>
        <v/>
      </c>
      <c r="I31" s="17" t="n"/>
      <c r="J31" s="25">
        <f>IF(OR(A31="",G31="",I31=""),"",IF(I31="Cancelada",0,G31))</f>
        <v/>
      </c>
      <c r="K31" s="25">
        <f>IF(OR(A31="",D31=""),"",IF(COUNTIF('Configuración'!$D$2:$D$31,A31)&gt;0,0,IF(IFERROR(VLOOKUP(D31,'Bahías'!$A$2:$J$21,3,FALSE),"No")&lt;&gt;"Sí",0,IFERROR(CHOOSE(WEEKDAY(A31,2),VLOOKUP(D31,'Bahías'!$A$2:$J$21,4,FALSE),VLOOKUP(D31,'Bahías'!$A$2:$J$21,5,FALSE),VLOOKUP(D31,'Bahías'!$A$2:$J$21,6,FALSE),VLOOKUP(D31,'Bahías'!$A$2:$J$21,7,FALSE),VLOOKUP(D31,'Bahías'!$A$2:$J$21,8,FALSE),VLOOKUP(D31,'Bahías'!$A$2:$J$21,9,FALSE),VLOOKUP(D31,'Bahías'!$A$2:$J$21,10,FALSE)),""))))</f>
        <v/>
      </c>
      <c r="L31" s="25">
        <f>IF(OR(A31="",D31=""),"",SUMIFS($J$2:$J$501,$A$2:$A$501,A31,$D$2:$D$501,D31))</f>
        <v/>
      </c>
      <c r="M31" s="25">
        <f>IF(OR(K31="",L31=""),"",K31-L31)</f>
        <v/>
      </c>
      <c r="N31" s="26">
        <f>IFERROR(L31/K31,"")</f>
        <v/>
      </c>
      <c r="O31" s="27">
        <f>IF(OR(A31="",D31="",F31="",G31="",H31="",I31=""),"",IF(COUNTIF('Configuración'!$D$2:$D$31,A31)&gt;0,"Día cerrado",IF(OR(F31&lt;'Configuración'!$B$5,H31&gt;'Configuración'!$B$6),"Fuera de horario",IF(K31=0,"Sin capacidad",IF(L31&gt;K31,"Sobrecupo",IF(I31="Cancelada","OK",IF(COUNTIFS($A$2:$A$501,A31,$D$2:$D$501,D31,$F$2:$F$501,"&lt;"&amp;H31,$H$2:$H$501,"&gt;"&amp;F31,$I$2:$I$501,"&lt;&gt;Cancelada")-1&gt;0,"Traslape","OK")))))))</f>
        <v/>
      </c>
      <c r="P31" s="23" t="n"/>
      <c r="Q31">
        <f>IFERROR(IF(INDEX('Bahías'!$A$2:$A$21,ROW()-1)="","",INDEX('Bahías'!$A$2:$A$21,ROW()-1)),"")</f>
        <v/>
      </c>
      <c r="R31">
        <f>IFERROR(IF(INDEX('Configuración'!$G$2:$G$10,ROW()-1)="","",INDEX('Configuración'!$G$2:$G$10,ROW()-1)),"")</f>
        <v/>
      </c>
    </row>
    <row r="32">
      <c r="A32" s="11" t="n"/>
      <c r="B32" s="12" t="n"/>
      <c r="C32" s="17" t="n"/>
      <c r="D32" s="17" t="n"/>
      <c r="E32" s="17" t="n"/>
      <c r="F32" s="34" t="n"/>
      <c r="G32" s="19" t="n"/>
      <c r="H32" s="35">
        <f>IF(OR(F32="",G32=""),"",F32+G32/24)</f>
        <v/>
      </c>
      <c r="I32" s="17" t="n"/>
      <c r="J32" s="5">
        <f>IF(OR(A32="",G32="",I32=""),"",IF(I32="Cancelada",0,G32))</f>
        <v/>
      </c>
      <c r="K32" s="5">
        <f>IF(OR(A32="",D32=""),"",IF(COUNTIF('Configuración'!$D$2:$D$31,A32)&gt;0,0,IF(IFERROR(VLOOKUP(D32,'Bahías'!$A$2:$J$21,3,FALSE),"No")&lt;&gt;"Sí",0,IFERROR(CHOOSE(WEEKDAY(A32,2),VLOOKUP(D32,'Bahías'!$A$2:$J$21,4,FALSE),VLOOKUP(D32,'Bahías'!$A$2:$J$21,5,FALSE),VLOOKUP(D32,'Bahías'!$A$2:$J$21,6,FALSE),VLOOKUP(D32,'Bahías'!$A$2:$J$21,7,FALSE),VLOOKUP(D32,'Bahías'!$A$2:$J$21,8,FALSE),VLOOKUP(D32,'Bahías'!$A$2:$J$21,9,FALSE),VLOOKUP(D32,'Bahías'!$A$2:$J$21,10,FALSE)),""))))</f>
        <v/>
      </c>
      <c r="L32" s="5">
        <f>IF(OR(A32="",D32=""),"",SUMIFS($J$2:$J$501,$A$2:$A$501,A32,$D$2:$D$501,D32))</f>
        <v/>
      </c>
      <c r="M32" s="5">
        <f>IF(OR(K32="",L32=""),"",K32-L32)</f>
        <v/>
      </c>
      <c r="N32" s="21">
        <f>IFERROR(L32/K32,"")</f>
        <v/>
      </c>
      <c r="O32" s="22">
        <f>IF(OR(A32="",D32="",F32="",G32="",H32="",I32=""),"",IF(COUNTIF('Configuración'!$D$2:$D$31,A32)&gt;0,"Día cerrado",IF(OR(F32&lt;'Configuración'!$B$5,H32&gt;'Configuración'!$B$6),"Fuera de horario",IF(K32=0,"Sin capacidad",IF(L32&gt;K32,"Sobrecupo",IF(I32="Cancelada","OK",IF(COUNTIFS($A$2:$A$501,A32,$D$2:$D$501,D32,$F$2:$F$501,"&lt;"&amp;H32,$H$2:$H$501,"&gt;"&amp;F32,$I$2:$I$501,"&lt;&gt;Cancelada")-1&gt;0,"Traslape","OK")))))))</f>
        <v/>
      </c>
      <c r="P32" s="23" t="n"/>
      <c r="Q32">
        <f>IFERROR(IF(INDEX('Bahías'!$A$2:$A$21,ROW()-1)="","",INDEX('Bahías'!$A$2:$A$21,ROW()-1)),"")</f>
        <v/>
      </c>
      <c r="R32">
        <f>IFERROR(IF(INDEX('Configuración'!$G$2:$G$10,ROW()-1)="","",INDEX('Configuración'!$G$2:$G$10,ROW()-1)),"")</f>
        <v/>
      </c>
    </row>
    <row r="33">
      <c r="A33" s="11" t="n"/>
      <c r="B33" s="12" t="n"/>
      <c r="C33" s="17" t="n"/>
      <c r="D33" s="17" t="n"/>
      <c r="E33" s="17" t="n"/>
      <c r="F33" s="34" t="n"/>
      <c r="G33" s="19" t="n"/>
      <c r="H33" s="36">
        <f>IF(OR(F33="",G33=""),"",F33+G33/24)</f>
        <v/>
      </c>
      <c r="I33" s="17" t="n"/>
      <c r="J33" s="25">
        <f>IF(OR(A33="",G33="",I33=""),"",IF(I33="Cancelada",0,G33))</f>
        <v/>
      </c>
      <c r="K33" s="25">
        <f>IF(OR(A33="",D33=""),"",IF(COUNTIF('Configuración'!$D$2:$D$31,A33)&gt;0,0,IF(IFERROR(VLOOKUP(D33,'Bahías'!$A$2:$J$21,3,FALSE),"No")&lt;&gt;"Sí",0,IFERROR(CHOOSE(WEEKDAY(A33,2),VLOOKUP(D33,'Bahías'!$A$2:$J$21,4,FALSE),VLOOKUP(D33,'Bahías'!$A$2:$J$21,5,FALSE),VLOOKUP(D33,'Bahías'!$A$2:$J$21,6,FALSE),VLOOKUP(D33,'Bahías'!$A$2:$J$21,7,FALSE),VLOOKUP(D33,'Bahías'!$A$2:$J$21,8,FALSE),VLOOKUP(D33,'Bahías'!$A$2:$J$21,9,FALSE),VLOOKUP(D33,'Bahías'!$A$2:$J$21,10,FALSE)),""))))</f>
        <v/>
      </c>
      <c r="L33" s="25">
        <f>IF(OR(A33="",D33=""),"",SUMIFS($J$2:$J$501,$A$2:$A$501,A33,$D$2:$D$501,D33))</f>
        <v/>
      </c>
      <c r="M33" s="25">
        <f>IF(OR(K33="",L33=""),"",K33-L33)</f>
        <v/>
      </c>
      <c r="N33" s="26">
        <f>IFERROR(L33/K33,"")</f>
        <v/>
      </c>
      <c r="O33" s="27">
        <f>IF(OR(A33="",D33="",F33="",G33="",H33="",I33=""),"",IF(COUNTIF('Configuración'!$D$2:$D$31,A33)&gt;0,"Día cerrado",IF(OR(F33&lt;'Configuración'!$B$5,H33&gt;'Configuración'!$B$6),"Fuera de horario",IF(K33=0,"Sin capacidad",IF(L33&gt;K33,"Sobrecupo",IF(I33="Cancelada","OK",IF(COUNTIFS($A$2:$A$501,A33,$D$2:$D$501,D33,$F$2:$F$501,"&lt;"&amp;H33,$H$2:$H$501,"&gt;"&amp;F33,$I$2:$I$501,"&lt;&gt;Cancelada")-1&gt;0,"Traslape","OK")))))))</f>
        <v/>
      </c>
      <c r="P33" s="23" t="n"/>
      <c r="Q33">
        <f>IFERROR(IF(INDEX('Bahías'!$A$2:$A$21,ROW()-1)="","",INDEX('Bahías'!$A$2:$A$21,ROW()-1)),"")</f>
        <v/>
      </c>
      <c r="R33">
        <f>IFERROR(IF(INDEX('Configuración'!$G$2:$G$10,ROW()-1)="","",INDEX('Configuración'!$G$2:$G$10,ROW()-1)),"")</f>
        <v/>
      </c>
    </row>
    <row r="34">
      <c r="A34" s="11" t="n"/>
      <c r="B34" s="12" t="n"/>
      <c r="C34" s="17" t="n"/>
      <c r="D34" s="17" t="n"/>
      <c r="E34" s="17" t="n"/>
      <c r="F34" s="34" t="n"/>
      <c r="G34" s="19" t="n"/>
      <c r="H34" s="35">
        <f>IF(OR(F34="",G34=""),"",F34+G34/24)</f>
        <v/>
      </c>
      <c r="I34" s="17" t="n"/>
      <c r="J34" s="5">
        <f>IF(OR(A34="",G34="",I34=""),"",IF(I34="Cancelada",0,G34))</f>
        <v/>
      </c>
      <c r="K34" s="5">
        <f>IF(OR(A34="",D34=""),"",IF(COUNTIF('Configuración'!$D$2:$D$31,A34)&gt;0,0,IF(IFERROR(VLOOKUP(D34,'Bahías'!$A$2:$J$21,3,FALSE),"No")&lt;&gt;"Sí",0,IFERROR(CHOOSE(WEEKDAY(A34,2),VLOOKUP(D34,'Bahías'!$A$2:$J$21,4,FALSE),VLOOKUP(D34,'Bahías'!$A$2:$J$21,5,FALSE),VLOOKUP(D34,'Bahías'!$A$2:$J$21,6,FALSE),VLOOKUP(D34,'Bahías'!$A$2:$J$21,7,FALSE),VLOOKUP(D34,'Bahías'!$A$2:$J$21,8,FALSE),VLOOKUP(D34,'Bahías'!$A$2:$J$21,9,FALSE),VLOOKUP(D34,'Bahías'!$A$2:$J$21,10,FALSE)),""))))</f>
        <v/>
      </c>
      <c r="L34" s="5">
        <f>IF(OR(A34="",D34=""),"",SUMIFS($J$2:$J$501,$A$2:$A$501,A34,$D$2:$D$501,D34))</f>
        <v/>
      </c>
      <c r="M34" s="5">
        <f>IF(OR(K34="",L34=""),"",K34-L34)</f>
        <v/>
      </c>
      <c r="N34" s="21">
        <f>IFERROR(L34/K34,"")</f>
        <v/>
      </c>
      <c r="O34" s="22">
        <f>IF(OR(A34="",D34="",F34="",G34="",H34="",I34=""),"",IF(COUNTIF('Configuración'!$D$2:$D$31,A34)&gt;0,"Día cerrado",IF(OR(F34&lt;'Configuración'!$B$5,H34&gt;'Configuración'!$B$6),"Fuera de horario",IF(K34=0,"Sin capacidad",IF(L34&gt;K34,"Sobrecupo",IF(I34="Cancelada","OK",IF(COUNTIFS($A$2:$A$501,A34,$D$2:$D$501,D34,$F$2:$F$501,"&lt;"&amp;H34,$H$2:$H$501,"&gt;"&amp;F34,$I$2:$I$501,"&lt;&gt;Cancelada")-1&gt;0,"Traslape","OK")))))))</f>
        <v/>
      </c>
      <c r="P34" s="23" t="n"/>
      <c r="Q34">
        <f>IFERROR(IF(INDEX('Bahías'!$A$2:$A$21,ROW()-1)="","",INDEX('Bahías'!$A$2:$A$21,ROW()-1)),"")</f>
        <v/>
      </c>
      <c r="R34">
        <f>IFERROR(IF(INDEX('Configuración'!$G$2:$G$10,ROW()-1)="","",INDEX('Configuración'!$G$2:$G$10,ROW()-1)),"")</f>
        <v/>
      </c>
    </row>
    <row r="35">
      <c r="A35" s="11" t="n"/>
      <c r="B35" s="12" t="n"/>
      <c r="C35" s="17" t="n"/>
      <c r="D35" s="17" t="n"/>
      <c r="E35" s="17" t="n"/>
      <c r="F35" s="34" t="n"/>
      <c r="G35" s="19" t="n"/>
      <c r="H35" s="36">
        <f>IF(OR(F35="",G35=""),"",F35+G35/24)</f>
        <v/>
      </c>
      <c r="I35" s="17" t="n"/>
      <c r="J35" s="25">
        <f>IF(OR(A35="",G35="",I35=""),"",IF(I35="Cancelada",0,G35))</f>
        <v/>
      </c>
      <c r="K35" s="25">
        <f>IF(OR(A35="",D35=""),"",IF(COUNTIF('Configuración'!$D$2:$D$31,A35)&gt;0,0,IF(IFERROR(VLOOKUP(D35,'Bahías'!$A$2:$J$21,3,FALSE),"No")&lt;&gt;"Sí",0,IFERROR(CHOOSE(WEEKDAY(A35,2),VLOOKUP(D35,'Bahías'!$A$2:$J$21,4,FALSE),VLOOKUP(D35,'Bahías'!$A$2:$J$21,5,FALSE),VLOOKUP(D35,'Bahías'!$A$2:$J$21,6,FALSE),VLOOKUP(D35,'Bahías'!$A$2:$J$21,7,FALSE),VLOOKUP(D35,'Bahías'!$A$2:$J$21,8,FALSE),VLOOKUP(D35,'Bahías'!$A$2:$J$21,9,FALSE),VLOOKUP(D35,'Bahías'!$A$2:$J$21,10,FALSE)),""))))</f>
        <v/>
      </c>
      <c r="L35" s="25">
        <f>IF(OR(A35="",D35=""),"",SUMIFS($J$2:$J$501,$A$2:$A$501,A35,$D$2:$D$501,D35))</f>
        <v/>
      </c>
      <c r="M35" s="25">
        <f>IF(OR(K35="",L35=""),"",K35-L35)</f>
        <v/>
      </c>
      <c r="N35" s="26">
        <f>IFERROR(L35/K35,"")</f>
        <v/>
      </c>
      <c r="O35" s="27">
        <f>IF(OR(A35="",D35="",F35="",G35="",H35="",I35=""),"",IF(COUNTIF('Configuración'!$D$2:$D$31,A35)&gt;0,"Día cerrado",IF(OR(F35&lt;'Configuración'!$B$5,H35&gt;'Configuración'!$B$6),"Fuera de horario",IF(K35=0,"Sin capacidad",IF(L35&gt;K35,"Sobrecupo",IF(I35="Cancelada","OK",IF(COUNTIFS($A$2:$A$501,A35,$D$2:$D$501,D35,$F$2:$F$501,"&lt;"&amp;H35,$H$2:$H$501,"&gt;"&amp;F35,$I$2:$I$501,"&lt;&gt;Cancelada")-1&gt;0,"Traslape","OK")))))))</f>
        <v/>
      </c>
      <c r="P35" s="23" t="n"/>
      <c r="Q35">
        <f>IFERROR(IF(INDEX('Bahías'!$A$2:$A$21,ROW()-1)="","",INDEX('Bahías'!$A$2:$A$21,ROW()-1)),"")</f>
        <v/>
      </c>
      <c r="R35">
        <f>IFERROR(IF(INDEX('Configuración'!$G$2:$G$10,ROW()-1)="","",INDEX('Configuración'!$G$2:$G$10,ROW()-1)),"")</f>
        <v/>
      </c>
    </row>
    <row r="36">
      <c r="A36" s="11" t="n"/>
      <c r="B36" s="12" t="n"/>
      <c r="C36" s="17" t="n"/>
      <c r="D36" s="17" t="n"/>
      <c r="E36" s="17" t="n"/>
      <c r="F36" s="34" t="n"/>
      <c r="G36" s="19" t="n"/>
      <c r="H36" s="35">
        <f>IF(OR(F36="",G36=""),"",F36+G36/24)</f>
        <v/>
      </c>
      <c r="I36" s="17" t="n"/>
      <c r="J36" s="5">
        <f>IF(OR(A36="",G36="",I36=""),"",IF(I36="Cancelada",0,G36))</f>
        <v/>
      </c>
      <c r="K36" s="5">
        <f>IF(OR(A36="",D36=""),"",IF(COUNTIF('Configuración'!$D$2:$D$31,A36)&gt;0,0,IF(IFERROR(VLOOKUP(D36,'Bahías'!$A$2:$J$21,3,FALSE),"No")&lt;&gt;"Sí",0,IFERROR(CHOOSE(WEEKDAY(A36,2),VLOOKUP(D36,'Bahías'!$A$2:$J$21,4,FALSE),VLOOKUP(D36,'Bahías'!$A$2:$J$21,5,FALSE),VLOOKUP(D36,'Bahías'!$A$2:$J$21,6,FALSE),VLOOKUP(D36,'Bahías'!$A$2:$J$21,7,FALSE),VLOOKUP(D36,'Bahías'!$A$2:$J$21,8,FALSE),VLOOKUP(D36,'Bahías'!$A$2:$J$21,9,FALSE),VLOOKUP(D36,'Bahías'!$A$2:$J$21,10,FALSE)),""))))</f>
        <v/>
      </c>
      <c r="L36" s="5">
        <f>IF(OR(A36="",D36=""),"",SUMIFS($J$2:$J$501,$A$2:$A$501,A36,$D$2:$D$501,D36))</f>
        <v/>
      </c>
      <c r="M36" s="5">
        <f>IF(OR(K36="",L36=""),"",K36-L36)</f>
        <v/>
      </c>
      <c r="N36" s="21">
        <f>IFERROR(L36/K36,"")</f>
        <v/>
      </c>
      <c r="O36" s="22">
        <f>IF(OR(A36="",D36="",F36="",G36="",H36="",I36=""),"",IF(COUNTIF('Configuración'!$D$2:$D$31,A36)&gt;0,"Día cerrado",IF(OR(F36&lt;'Configuración'!$B$5,H36&gt;'Configuración'!$B$6),"Fuera de horario",IF(K36=0,"Sin capacidad",IF(L36&gt;K36,"Sobrecupo",IF(I36="Cancelada","OK",IF(COUNTIFS($A$2:$A$501,A36,$D$2:$D$501,D36,$F$2:$F$501,"&lt;"&amp;H36,$H$2:$H$501,"&gt;"&amp;F36,$I$2:$I$501,"&lt;&gt;Cancelada")-1&gt;0,"Traslape","OK")))))))</f>
        <v/>
      </c>
      <c r="P36" s="23" t="n"/>
      <c r="Q36">
        <f>IFERROR(IF(INDEX('Bahías'!$A$2:$A$21,ROW()-1)="","",INDEX('Bahías'!$A$2:$A$21,ROW()-1)),"")</f>
        <v/>
      </c>
      <c r="R36">
        <f>IFERROR(IF(INDEX('Configuración'!$G$2:$G$10,ROW()-1)="","",INDEX('Configuración'!$G$2:$G$10,ROW()-1)),"")</f>
        <v/>
      </c>
    </row>
    <row r="37">
      <c r="A37" s="11" t="n"/>
      <c r="B37" s="12" t="n"/>
      <c r="C37" s="17" t="n"/>
      <c r="D37" s="17" t="n"/>
      <c r="E37" s="17" t="n"/>
      <c r="F37" s="34" t="n"/>
      <c r="G37" s="19" t="n"/>
      <c r="H37" s="36">
        <f>IF(OR(F37="",G37=""),"",F37+G37/24)</f>
        <v/>
      </c>
      <c r="I37" s="17" t="n"/>
      <c r="J37" s="25">
        <f>IF(OR(A37="",G37="",I37=""),"",IF(I37="Cancelada",0,G37))</f>
        <v/>
      </c>
      <c r="K37" s="25">
        <f>IF(OR(A37="",D37=""),"",IF(COUNTIF('Configuración'!$D$2:$D$31,A37)&gt;0,0,IF(IFERROR(VLOOKUP(D37,'Bahías'!$A$2:$J$21,3,FALSE),"No")&lt;&gt;"Sí",0,IFERROR(CHOOSE(WEEKDAY(A37,2),VLOOKUP(D37,'Bahías'!$A$2:$J$21,4,FALSE),VLOOKUP(D37,'Bahías'!$A$2:$J$21,5,FALSE),VLOOKUP(D37,'Bahías'!$A$2:$J$21,6,FALSE),VLOOKUP(D37,'Bahías'!$A$2:$J$21,7,FALSE),VLOOKUP(D37,'Bahías'!$A$2:$J$21,8,FALSE),VLOOKUP(D37,'Bahías'!$A$2:$J$21,9,FALSE),VLOOKUP(D37,'Bahías'!$A$2:$J$21,10,FALSE)),""))))</f>
        <v/>
      </c>
      <c r="L37" s="25">
        <f>IF(OR(A37="",D37=""),"",SUMIFS($J$2:$J$501,$A$2:$A$501,A37,$D$2:$D$501,D37))</f>
        <v/>
      </c>
      <c r="M37" s="25">
        <f>IF(OR(K37="",L37=""),"",K37-L37)</f>
        <v/>
      </c>
      <c r="N37" s="26">
        <f>IFERROR(L37/K37,"")</f>
        <v/>
      </c>
      <c r="O37" s="27">
        <f>IF(OR(A37="",D37="",F37="",G37="",H37="",I37=""),"",IF(COUNTIF('Configuración'!$D$2:$D$31,A37)&gt;0,"Día cerrado",IF(OR(F37&lt;'Configuración'!$B$5,H37&gt;'Configuración'!$B$6),"Fuera de horario",IF(K37=0,"Sin capacidad",IF(L37&gt;K37,"Sobrecupo",IF(I37="Cancelada","OK",IF(COUNTIFS($A$2:$A$501,A37,$D$2:$D$501,D37,$F$2:$F$501,"&lt;"&amp;H37,$H$2:$H$501,"&gt;"&amp;F37,$I$2:$I$501,"&lt;&gt;Cancelada")-1&gt;0,"Traslape","OK")))))))</f>
        <v/>
      </c>
      <c r="P37" s="23" t="n"/>
      <c r="Q37">
        <f>IFERROR(IF(INDEX('Bahías'!$A$2:$A$21,ROW()-1)="","",INDEX('Bahías'!$A$2:$A$21,ROW()-1)),"")</f>
        <v/>
      </c>
      <c r="R37">
        <f>IFERROR(IF(INDEX('Configuración'!$G$2:$G$10,ROW()-1)="","",INDEX('Configuración'!$G$2:$G$10,ROW()-1)),"")</f>
        <v/>
      </c>
    </row>
    <row r="38">
      <c r="A38" s="11" t="n"/>
      <c r="B38" s="12" t="n"/>
      <c r="C38" s="17" t="n"/>
      <c r="D38" s="17" t="n"/>
      <c r="E38" s="17" t="n"/>
      <c r="F38" s="34" t="n"/>
      <c r="G38" s="19" t="n"/>
      <c r="H38" s="35">
        <f>IF(OR(F38="",G38=""),"",F38+G38/24)</f>
        <v/>
      </c>
      <c r="I38" s="17" t="n"/>
      <c r="J38" s="5">
        <f>IF(OR(A38="",G38="",I38=""),"",IF(I38="Cancelada",0,G38))</f>
        <v/>
      </c>
      <c r="K38" s="5">
        <f>IF(OR(A38="",D38=""),"",IF(COUNTIF('Configuración'!$D$2:$D$31,A38)&gt;0,0,IF(IFERROR(VLOOKUP(D38,'Bahías'!$A$2:$J$21,3,FALSE),"No")&lt;&gt;"Sí",0,IFERROR(CHOOSE(WEEKDAY(A38,2),VLOOKUP(D38,'Bahías'!$A$2:$J$21,4,FALSE),VLOOKUP(D38,'Bahías'!$A$2:$J$21,5,FALSE),VLOOKUP(D38,'Bahías'!$A$2:$J$21,6,FALSE),VLOOKUP(D38,'Bahías'!$A$2:$J$21,7,FALSE),VLOOKUP(D38,'Bahías'!$A$2:$J$21,8,FALSE),VLOOKUP(D38,'Bahías'!$A$2:$J$21,9,FALSE),VLOOKUP(D38,'Bahías'!$A$2:$J$21,10,FALSE)),""))))</f>
        <v/>
      </c>
      <c r="L38" s="5">
        <f>IF(OR(A38="",D38=""),"",SUMIFS($J$2:$J$501,$A$2:$A$501,A38,$D$2:$D$501,D38))</f>
        <v/>
      </c>
      <c r="M38" s="5">
        <f>IF(OR(K38="",L38=""),"",K38-L38)</f>
        <v/>
      </c>
      <c r="N38" s="21">
        <f>IFERROR(L38/K38,"")</f>
        <v/>
      </c>
      <c r="O38" s="22">
        <f>IF(OR(A38="",D38="",F38="",G38="",H38="",I38=""),"",IF(COUNTIF('Configuración'!$D$2:$D$31,A38)&gt;0,"Día cerrado",IF(OR(F38&lt;'Configuración'!$B$5,H38&gt;'Configuración'!$B$6),"Fuera de horario",IF(K38=0,"Sin capacidad",IF(L38&gt;K38,"Sobrecupo",IF(I38="Cancelada","OK",IF(COUNTIFS($A$2:$A$501,A38,$D$2:$D$501,D38,$F$2:$F$501,"&lt;"&amp;H38,$H$2:$H$501,"&gt;"&amp;F38,$I$2:$I$501,"&lt;&gt;Cancelada")-1&gt;0,"Traslape","OK")))))))</f>
        <v/>
      </c>
      <c r="P38" s="23" t="n"/>
      <c r="Q38">
        <f>IFERROR(IF(INDEX('Bahías'!$A$2:$A$21,ROW()-1)="","",INDEX('Bahías'!$A$2:$A$21,ROW()-1)),"")</f>
        <v/>
      </c>
      <c r="R38">
        <f>IFERROR(IF(INDEX('Configuración'!$G$2:$G$10,ROW()-1)="","",INDEX('Configuración'!$G$2:$G$10,ROW()-1)),"")</f>
        <v/>
      </c>
    </row>
    <row r="39">
      <c r="A39" s="11" t="n"/>
      <c r="B39" s="12" t="n"/>
      <c r="C39" s="17" t="n"/>
      <c r="D39" s="17" t="n"/>
      <c r="E39" s="17" t="n"/>
      <c r="F39" s="34" t="n"/>
      <c r="G39" s="19" t="n"/>
      <c r="H39" s="36">
        <f>IF(OR(F39="",G39=""),"",F39+G39/24)</f>
        <v/>
      </c>
      <c r="I39" s="17" t="n"/>
      <c r="J39" s="25">
        <f>IF(OR(A39="",G39="",I39=""),"",IF(I39="Cancelada",0,G39))</f>
        <v/>
      </c>
      <c r="K39" s="25">
        <f>IF(OR(A39="",D39=""),"",IF(COUNTIF('Configuración'!$D$2:$D$31,A39)&gt;0,0,IF(IFERROR(VLOOKUP(D39,'Bahías'!$A$2:$J$21,3,FALSE),"No")&lt;&gt;"Sí",0,IFERROR(CHOOSE(WEEKDAY(A39,2),VLOOKUP(D39,'Bahías'!$A$2:$J$21,4,FALSE),VLOOKUP(D39,'Bahías'!$A$2:$J$21,5,FALSE),VLOOKUP(D39,'Bahías'!$A$2:$J$21,6,FALSE),VLOOKUP(D39,'Bahías'!$A$2:$J$21,7,FALSE),VLOOKUP(D39,'Bahías'!$A$2:$J$21,8,FALSE),VLOOKUP(D39,'Bahías'!$A$2:$J$21,9,FALSE),VLOOKUP(D39,'Bahías'!$A$2:$J$21,10,FALSE)),""))))</f>
        <v/>
      </c>
      <c r="L39" s="25">
        <f>IF(OR(A39="",D39=""),"",SUMIFS($J$2:$J$501,$A$2:$A$501,A39,$D$2:$D$501,D39))</f>
        <v/>
      </c>
      <c r="M39" s="25">
        <f>IF(OR(K39="",L39=""),"",K39-L39)</f>
        <v/>
      </c>
      <c r="N39" s="26">
        <f>IFERROR(L39/K39,"")</f>
        <v/>
      </c>
      <c r="O39" s="27">
        <f>IF(OR(A39="",D39="",F39="",G39="",H39="",I39=""),"",IF(COUNTIF('Configuración'!$D$2:$D$31,A39)&gt;0,"Día cerrado",IF(OR(F39&lt;'Configuración'!$B$5,H39&gt;'Configuración'!$B$6),"Fuera de horario",IF(K39=0,"Sin capacidad",IF(L39&gt;K39,"Sobrecupo",IF(I39="Cancelada","OK",IF(COUNTIFS($A$2:$A$501,A39,$D$2:$D$501,D39,$F$2:$F$501,"&lt;"&amp;H39,$H$2:$H$501,"&gt;"&amp;F39,$I$2:$I$501,"&lt;&gt;Cancelada")-1&gt;0,"Traslape","OK")))))))</f>
        <v/>
      </c>
      <c r="P39" s="23" t="n"/>
      <c r="Q39">
        <f>IFERROR(IF(INDEX('Bahías'!$A$2:$A$21,ROW()-1)="","",INDEX('Bahías'!$A$2:$A$21,ROW()-1)),"")</f>
        <v/>
      </c>
      <c r="R39">
        <f>IFERROR(IF(INDEX('Configuración'!$G$2:$G$10,ROW()-1)="","",INDEX('Configuración'!$G$2:$G$10,ROW()-1)),"")</f>
        <v/>
      </c>
    </row>
    <row r="40">
      <c r="A40" s="11" t="n"/>
      <c r="B40" s="12" t="n"/>
      <c r="C40" s="17" t="n"/>
      <c r="D40" s="17" t="n"/>
      <c r="E40" s="17" t="n"/>
      <c r="F40" s="34" t="n"/>
      <c r="G40" s="19" t="n"/>
      <c r="H40" s="35">
        <f>IF(OR(F40="",G40=""),"",F40+G40/24)</f>
        <v/>
      </c>
      <c r="I40" s="17" t="n"/>
      <c r="J40" s="5">
        <f>IF(OR(A40="",G40="",I40=""),"",IF(I40="Cancelada",0,G40))</f>
        <v/>
      </c>
      <c r="K40" s="5">
        <f>IF(OR(A40="",D40=""),"",IF(COUNTIF('Configuración'!$D$2:$D$31,A40)&gt;0,0,IF(IFERROR(VLOOKUP(D40,'Bahías'!$A$2:$J$21,3,FALSE),"No")&lt;&gt;"Sí",0,IFERROR(CHOOSE(WEEKDAY(A40,2),VLOOKUP(D40,'Bahías'!$A$2:$J$21,4,FALSE),VLOOKUP(D40,'Bahías'!$A$2:$J$21,5,FALSE),VLOOKUP(D40,'Bahías'!$A$2:$J$21,6,FALSE),VLOOKUP(D40,'Bahías'!$A$2:$J$21,7,FALSE),VLOOKUP(D40,'Bahías'!$A$2:$J$21,8,FALSE),VLOOKUP(D40,'Bahías'!$A$2:$J$21,9,FALSE),VLOOKUP(D40,'Bahías'!$A$2:$J$21,10,FALSE)),""))))</f>
        <v/>
      </c>
      <c r="L40" s="5">
        <f>IF(OR(A40="",D40=""),"",SUMIFS($J$2:$J$501,$A$2:$A$501,A40,$D$2:$D$501,D40))</f>
        <v/>
      </c>
      <c r="M40" s="5">
        <f>IF(OR(K40="",L40=""),"",K40-L40)</f>
        <v/>
      </c>
      <c r="N40" s="21">
        <f>IFERROR(L40/K40,"")</f>
        <v/>
      </c>
      <c r="O40" s="22">
        <f>IF(OR(A40="",D40="",F40="",G40="",H40="",I40=""),"",IF(COUNTIF('Configuración'!$D$2:$D$31,A40)&gt;0,"Día cerrado",IF(OR(F40&lt;'Configuración'!$B$5,H40&gt;'Configuración'!$B$6),"Fuera de horario",IF(K40=0,"Sin capacidad",IF(L40&gt;K40,"Sobrecupo",IF(I40="Cancelada","OK",IF(COUNTIFS($A$2:$A$501,A40,$D$2:$D$501,D40,$F$2:$F$501,"&lt;"&amp;H40,$H$2:$H$501,"&gt;"&amp;F40,$I$2:$I$501,"&lt;&gt;Cancelada")-1&gt;0,"Traslape","OK")))))))</f>
        <v/>
      </c>
      <c r="P40" s="23" t="n"/>
      <c r="Q40">
        <f>IFERROR(IF(INDEX('Bahías'!$A$2:$A$21,ROW()-1)="","",INDEX('Bahías'!$A$2:$A$21,ROW()-1)),"")</f>
        <v/>
      </c>
      <c r="R40">
        <f>IFERROR(IF(INDEX('Configuración'!$G$2:$G$10,ROW()-1)="","",INDEX('Configuración'!$G$2:$G$10,ROW()-1)),"")</f>
        <v/>
      </c>
    </row>
    <row r="41">
      <c r="A41" s="11" t="n"/>
      <c r="B41" s="12" t="n"/>
      <c r="C41" s="17" t="n"/>
      <c r="D41" s="17" t="n"/>
      <c r="E41" s="17" t="n"/>
      <c r="F41" s="34" t="n"/>
      <c r="G41" s="19" t="n"/>
      <c r="H41" s="36">
        <f>IF(OR(F41="",G41=""),"",F41+G41/24)</f>
        <v/>
      </c>
      <c r="I41" s="17" t="n"/>
      <c r="J41" s="25">
        <f>IF(OR(A41="",G41="",I41=""),"",IF(I41="Cancelada",0,G41))</f>
        <v/>
      </c>
      <c r="K41" s="25">
        <f>IF(OR(A41="",D41=""),"",IF(COUNTIF('Configuración'!$D$2:$D$31,A41)&gt;0,0,IF(IFERROR(VLOOKUP(D41,'Bahías'!$A$2:$J$21,3,FALSE),"No")&lt;&gt;"Sí",0,IFERROR(CHOOSE(WEEKDAY(A41,2),VLOOKUP(D41,'Bahías'!$A$2:$J$21,4,FALSE),VLOOKUP(D41,'Bahías'!$A$2:$J$21,5,FALSE),VLOOKUP(D41,'Bahías'!$A$2:$J$21,6,FALSE),VLOOKUP(D41,'Bahías'!$A$2:$J$21,7,FALSE),VLOOKUP(D41,'Bahías'!$A$2:$J$21,8,FALSE),VLOOKUP(D41,'Bahías'!$A$2:$J$21,9,FALSE),VLOOKUP(D41,'Bahías'!$A$2:$J$21,10,FALSE)),""))))</f>
        <v/>
      </c>
      <c r="L41" s="25">
        <f>IF(OR(A41="",D41=""),"",SUMIFS($J$2:$J$501,$A$2:$A$501,A41,$D$2:$D$501,D41))</f>
        <v/>
      </c>
      <c r="M41" s="25">
        <f>IF(OR(K41="",L41=""),"",K41-L41)</f>
        <v/>
      </c>
      <c r="N41" s="26">
        <f>IFERROR(L41/K41,"")</f>
        <v/>
      </c>
      <c r="O41" s="27">
        <f>IF(OR(A41="",D41="",F41="",G41="",H41="",I41=""),"",IF(COUNTIF('Configuración'!$D$2:$D$31,A41)&gt;0,"Día cerrado",IF(OR(F41&lt;'Configuración'!$B$5,H41&gt;'Configuración'!$B$6),"Fuera de horario",IF(K41=0,"Sin capacidad",IF(L41&gt;K41,"Sobrecupo",IF(I41="Cancelada","OK",IF(COUNTIFS($A$2:$A$501,A41,$D$2:$D$501,D41,$F$2:$F$501,"&lt;"&amp;H41,$H$2:$H$501,"&gt;"&amp;F41,$I$2:$I$501,"&lt;&gt;Cancelada")-1&gt;0,"Traslape","OK")))))))</f>
        <v/>
      </c>
      <c r="P41" s="23" t="n"/>
      <c r="Q41">
        <f>IFERROR(IF(INDEX('Bahías'!$A$2:$A$21,ROW()-1)="","",INDEX('Bahías'!$A$2:$A$21,ROW()-1)),"")</f>
        <v/>
      </c>
      <c r="R41">
        <f>IFERROR(IF(INDEX('Configuración'!$G$2:$G$10,ROW()-1)="","",INDEX('Configuración'!$G$2:$G$10,ROW()-1)),"")</f>
        <v/>
      </c>
    </row>
    <row r="42">
      <c r="A42" s="11" t="n"/>
      <c r="B42" s="12" t="n"/>
      <c r="C42" s="17" t="n"/>
      <c r="D42" s="17" t="n"/>
      <c r="E42" s="17" t="n"/>
      <c r="F42" s="34" t="n"/>
      <c r="G42" s="19" t="n"/>
      <c r="H42" s="35">
        <f>IF(OR(F42="",G42=""),"",F42+G42/24)</f>
        <v/>
      </c>
      <c r="I42" s="17" t="n"/>
      <c r="J42" s="5">
        <f>IF(OR(A42="",G42="",I42=""),"",IF(I42="Cancelada",0,G42))</f>
        <v/>
      </c>
      <c r="K42" s="5">
        <f>IF(OR(A42="",D42=""),"",IF(COUNTIF('Configuración'!$D$2:$D$31,A42)&gt;0,0,IF(IFERROR(VLOOKUP(D42,'Bahías'!$A$2:$J$21,3,FALSE),"No")&lt;&gt;"Sí",0,IFERROR(CHOOSE(WEEKDAY(A42,2),VLOOKUP(D42,'Bahías'!$A$2:$J$21,4,FALSE),VLOOKUP(D42,'Bahías'!$A$2:$J$21,5,FALSE),VLOOKUP(D42,'Bahías'!$A$2:$J$21,6,FALSE),VLOOKUP(D42,'Bahías'!$A$2:$J$21,7,FALSE),VLOOKUP(D42,'Bahías'!$A$2:$J$21,8,FALSE),VLOOKUP(D42,'Bahías'!$A$2:$J$21,9,FALSE),VLOOKUP(D42,'Bahías'!$A$2:$J$21,10,FALSE)),""))))</f>
        <v/>
      </c>
      <c r="L42" s="5">
        <f>IF(OR(A42="",D42=""),"",SUMIFS($J$2:$J$501,$A$2:$A$501,A42,$D$2:$D$501,D42))</f>
        <v/>
      </c>
      <c r="M42" s="5">
        <f>IF(OR(K42="",L42=""),"",K42-L42)</f>
        <v/>
      </c>
      <c r="N42" s="21">
        <f>IFERROR(L42/K42,"")</f>
        <v/>
      </c>
      <c r="O42" s="22">
        <f>IF(OR(A42="",D42="",F42="",G42="",H42="",I42=""),"",IF(COUNTIF('Configuración'!$D$2:$D$31,A42)&gt;0,"Día cerrado",IF(OR(F42&lt;'Configuración'!$B$5,H42&gt;'Configuración'!$B$6),"Fuera de horario",IF(K42=0,"Sin capacidad",IF(L42&gt;K42,"Sobrecupo",IF(I42="Cancelada","OK",IF(COUNTIFS($A$2:$A$501,A42,$D$2:$D$501,D42,$F$2:$F$501,"&lt;"&amp;H42,$H$2:$H$501,"&gt;"&amp;F42,$I$2:$I$501,"&lt;&gt;Cancelada")-1&gt;0,"Traslape","OK")))))))</f>
        <v/>
      </c>
      <c r="P42" s="23" t="n"/>
      <c r="Q42">
        <f>IFERROR(IF(INDEX('Bahías'!$A$2:$A$21,ROW()-1)="","",INDEX('Bahías'!$A$2:$A$21,ROW()-1)),"")</f>
        <v/>
      </c>
      <c r="R42">
        <f>IFERROR(IF(INDEX('Configuración'!$G$2:$G$10,ROW()-1)="","",INDEX('Configuración'!$G$2:$G$10,ROW()-1)),"")</f>
        <v/>
      </c>
    </row>
    <row r="43">
      <c r="A43" s="11" t="n"/>
      <c r="B43" s="12" t="n"/>
      <c r="C43" s="17" t="n"/>
      <c r="D43" s="17" t="n"/>
      <c r="E43" s="17" t="n"/>
      <c r="F43" s="34" t="n"/>
      <c r="G43" s="19" t="n"/>
      <c r="H43" s="36">
        <f>IF(OR(F43="",G43=""),"",F43+G43/24)</f>
        <v/>
      </c>
      <c r="I43" s="17" t="n"/>
      <c r="J43" s="25">
        <f>IF(OR(A43="",G43="",I43=""),"",IF(I43="Cancelada",0,G43))</f>
        <v/>
      </c>
      <c r="K43" s="25">
        <f>IF(OR(A43="",D43=""),"",IF(COUNTIF('Configuración'!$D$2:$D$31,A43)&gt;0,0,IF(IFERROR(VLOOKUP(D43,'Bahías'!$A$2:$J$21,3,FALSE),"No")&lt;&gt;"Sí",0,IFERROR(CHOOSE(WEEKDAY(A43,2),VLOOKUP(D43,'Bahías'!$A$2:$J$21,4,FALSE),VLOOKUP(D43,'Bahías'!$A$2:$J$21,5,FALSE),VLOOKUP(D43,'Bahías'!$A$2:$J$21,6,FALSE),VLOOKUP(D43,'Bahías'!$A$2:$J$21,7,FALSE),VLOOKUP(D43,'Bahías'!$A$2:$J$21,8,FALSE),VLOOKUP(D43,'Bahías'!$A$2:$J$21,9,FALSE),VLOOKUP(D43,'Bahías'!$A$2:$J$21,10,FALSE)),""))))</f>
        <v/>
      </c>
      <c r="L43" s="25">
        <f>IF(OR(A43="",D43=""),"",SUMIFS($J$2:$J$501,$A$2:$A$501,A43,$D$2:$D$501,D43))</f>
        <v/>
      </c>
      <c r="M43" s="25">
        <f>IF(OR(K43="",L43=""),"",K43-L43)</f>
        <v/>
      </c>
      <c r="N43" s="26">
        <f>IFERROR(L43/K43,"")</f>
        <v/>
      </c>
      <c r="O43" s="27">
        <f>IF(OR(A43="",D43="",F43="",G43="",H43="",I43=""),"",IF(COUNTIF('Configuración'!$D$2:$D$31,A43)&gt;0,"Día cerrado",IF(OR(F43&lt;'Configuración'!$B$5,H43&gt;'Configuración'!$B$6),"Fuera de horario",IF(K43=0,"Sin capacidad",IF(L43&gt;K43,"Sobrecupo",IF(I43="Cancelada","OK",IF(COUNTIFS($A$2:$A$501,A43,$D$2:$D$501,D43,$F$2:$F$501,"&lt;"&amp;H43,$H$2:$H$501,"&gt;"&amp;F43,$I$2:$I$501,"&lt;&gt;Cancelada")-1&gt;0,"Traslape","OK")))))))</f>
        <v/>
      </c>
      <c r="P43" s="23" t="n"/>
      <c r="Q43">
        <f>IFERROR(IF(INDEX('Bahías'!$A$2:$A$21,ROW()-1)="","",INDEX('Bahías'!$A$2:$A$21,ROW()-1)),"")</f>
        <v/>
      </c>
      <c r="R43">
        <f>IFERROR(IF(INDEX('Configuración'!$G$2:$G$10,ROW()-1)="","",INDEX('Configuración'!$G$2:$G$10,ROW()-1)),"")</f>
        <v/>
      </c>
    </row>
    <row r="44">
      <c r="A44" s="11" t="n"/>
      <c r="B44" s="12" t="n"/>
      <c r="C44" s="17" t="n"/>
      <c r="D44" s="17" t="n"/>
      <c r="E44" s="17" t="n"/>
      <c r="F44" s="34" t="n"/>
      <c r="G44" s="19" t="n"/>
      <c r="H44" s="35">
        <f>IF(OR(F44="",G44=""),"",F44+G44/24)</f>
        <v/>
      </c>
      <c r="I44" s="17" t="n"/>
      <c r="J44" s="5">
        <f>IF(OR(A44="",G44="",I44=""),"",IF(I44="Cancelada",0,G44))</f>
        <v/>
      </c>
      <c r="K44" s="5">
        <f>IF(OR(A44="",D44=""),"",IF(COUNTIF('Configuración'!$D$2:$D$31,A44)&gt;0,0,IF(IFERROR(VLOOKUP(D44,'Bahías'!$A$2:$J$21,3,FALSE),"No")&lt;&gt;"Sí",0,IFERROR(CHOOSE(WEEKDAY(A44,2),VLOOKUP(D44,'Bahías'!$A$2:$J$21,4,FALSE),VLOOKUP(D44,'Bahías'!$A$2:$J$21,5,FALSE),VLOOKUP(D44,'Bahías'!$A$2:$J$21,6,FALSE),VLOOKUP(D44,'Bahías'!$A$2:$J$21,7,FALSE),VLOOKUP(D44,'Bahías'!$A$2:$J$21,8,FALSE),VLOOKUP(D44,'Bahías'!$A$2:$J$21,9,FALSE),VLOOKUP(D44,'Bahías'!$A$2:$J$21,10,FALSE)),""))))</f>
        <v/>
      </c>
      <c r="L44" s="5">
        <f>IF(OR(A44="",D44=""),"",SUMIFS($J$2:$J$501,$A$2:$A$501,A44,$D$2:$D$501,D44))</f>
        <v/>
      </c>
      <c r="M44" s="5">
        <f>IF(OR(K44="",L44=""),"",K44-L44)</f>
        <v/>
      </c>
      <c r="N44" s="21">
        <f>IFERROR(L44/K44,"")</f>
        <v/>
      </c>
      <c r="O44" s="22">
        <f>IF(OR(A44="",D44="",F44="",G44="",H44="",I44=""),"",IF(COUNTIF('Configuración'!$D$2:$D$31,A44)&gt;0,"Día cerrado",IF(OR(F44&lt;'Configuración'!$B$5,H44&gt;'Configuración'!$B$6),"Fuera de horario",IF(K44=0,"Sin capacidad",IF(L44&gt;K44,"Sobrecupo",IF(I44="Cancelada","OK",IF(COUNTIFS($A$2:$A$501,A44,$D$2:$D$501,D44,$F$2:$F$501,"&lt;"&amp;H44,$H$2:$H$501,"&gt;"&amp;F44,$I$2:$I$501,"&lt;&gt;Cancelada")-1&gt;0,"Traslape","OK")))))))</f>
        <v/>
      </c>
      <c r="P44" s="23" t="n"/>
      <c r="Q44">
        <f>IFERROR(IF(INDEX('Bahías'!$A$2:$A$21,ROW()-1)="","",INDEX('Bahías'!$A$2:$A$21,ROW()-1)),"")</f>
        <v/>
      </c>
      <c r="R44">
        <f>IFERROR(IF(INDEX('Configuración'!$G$2:$G$10,ROW()-1)="","",INDEX('Configuración'!$G$2:$G$10,ROW()-1)),"")</f>
        <v/>
      </c>
    </row>
    <row r="45">
      <c r="A45" s="11" t="n"/>
      <c r="B45" s="12" t="n"/>
      <c r="C45" s="17" t="n"/>
      <c r="D45" s="17" t="n"/>
      <c r="E45" s="17" t="n"/>
      <c r="F45" s="34" t="n"/>
      <c r="G45" s="19" t="n"/>
      <c r="H45" s="36">
        <f>IF(OR(F45="",G45=""),"",F45+G45/24)</f>
        <v/>
      </c>
      <c r="I45" s="17" t="n"/>
      <c r="J45" s="25">
        <f>IF(OR(A45="",G45="",I45=""),"",IF(I45="Cancelada",0,G45))</f>
        <v/>
      </c>
      <c r="K45" s="25">
        <f>IF(OR(A45="",D45=""),"",IF(COUNTIF('Configuración'!$D$2:$D$31,A45)&gt;0,0,IF(IFERROR(VLOOKUP(D45,'Bahías'!$A$2:$J$21,3,FALSE),"No")&lt;&gt;"Sí",0,IFERROR(CHOOSE(WEEKDAY(A45,2),VLOOKUP(D45,'Bahías'!$A$2:$J$21,4,FALSE),VLOOKUP(D45,'Bahías'!$A$2:$J$21,5,FALSE),VLOOKUP(D45,'Bahías'!$A$2:$J$21,6,FALSE),VLOOKUP(D45,'Bahías'!$A$2:$J$21,7,FALSE),VLOOKUP(D45,'Bahías'!$A$2:$J$21,8,FALSE),VLOOKUP(D45,'Bahías'!$A$2:$J$21,9,FALSE),VLOOKUP(D45,'Bahías'!$A$2:$J$21,10,FALSE)),""))))</f>
        <v/>
      </c>
      <c r="L45" s="25">
        <f>IF(OR(A45="",D45=""),"",SUMIFS($J$2:$J$501,$A$2:$A$501,A45,$D$2:$D$501,D45))</f>
        <v/>
      </c>
      <c r="M45" s="25">
        <f>IF(OR(K45="",L45=""),"",K45-L45)</f>
        <v/>
      </c>
      <c r="N45" s="26">
        <f>IFERROR(L45/K45,"")</f>
        <v/>
      </c>
      <c r="O45" s="27">
        <f>IF(OR(A45="",D45="",F45="",G45="",H45="",I45=""),"",IF(COUNTIF('Configuración'!$D$2:$D$31,A45)&gt;0,"Día cerrado",IF(OR(F45&lt;'Configuración'!$B$5,H45&gt;'Configuración'!$B$6),"Fuera de horario",IF(K45=0,"Sin capacidad",IF(L45&gt;K45,"Sobrecupo",IF(I45="Cancelada","OK",IF(COUNTIFS($A$2:$A$501,A45,$D$2:$D$501,D45,$F$2:$F$501,"&lt;"&amp;H45,$H$2:$H$501,"&gt;"&amp;F45,$I$2:$I$501,"&lt;&gt;Cancelada")-1&gt;0,"Traslape","OK")))))))</f>
        <v/>
      </c>
      <c r="P45" s="23" t="n"/>
      <c r="Q45">
        <f>IFERROR(IF(INDEX('Bahías'!$A$2:$A$21,ROW()-1)="","",INDEX('Bahías'!$A$2:$A$21,ROW()-1)),"")</f>
        <v/>
      </c>
      <c r="R45">
        <f>IFERROR(IF(INDEX('Configuración'!$G$2:$G$10,ROW()-1)="","",INDEX('Configuración'!$G$2:$G$10,ROW()-1)),"")</f>
        <v/>
      </c>
    </row>
    <row r="46">
      <c r="A46" s="11" t="n"/>
      <c r="B46" s="12" t="n"/>
      <c r="C46" s="17" t="n"/>
      <c r="D46" s="17" t="n"/>
      <c r="E46" s="17" t="n"/>
      <c r="F46" s="34" t="n"/>
      <c r="G46" s="19" t="n"/>
      <c r="H46" s="35">
        <f>IF(OR(F46="",G46=""),"",F46+G46/24)</f>
        <v/>
      </c>
      <c r="I46" s="17" t="n"/>
      <c r="J46" s="5">
        <f>IF(OR(A46="",G46="",I46=""),"",IF(I46="Cancelada",0,G46))</f>
        <v/>
      </c>
      <c r="K46" s="5">
        <f>IF(OR(A46="",D46=""),"",IF(COUNTIF('Configuración'!$D$2:$D$31,A46)&gt;0,0,IF(IFERROR(VLOOKUP(D46,'Bahías'!$A$2:$J$21,3,FALSE),"No")&lt;&gt;"Sí",0,IFERROR(CHOOSE(WEEKDAY(A46,2),VLOOKUP(D46,'Bahías'!$A$2:$J$21,4,FALSE),VLOOKUP(D46,'Bahías'!$A$2:$J$21,5,FALSE),VLOOKUP(D46,'Bahías'!$A$2:$J$21,6,FALSE),VLOOKUP(D46,'Bahías'!$A$2:$J$21,7,FALSE),VLOOKUP(D46,'Bahías'!$A$2:$J$21,8,FALSE),VLOOKUP(D46,'Bahías'!$A$2:$J$21,9,FALSE),VLOOKUP(D46,'Bahías'!$A$2:$J$21,10,FALSE)),""))))</f>
        <v/>
      </c>
      <c r="L46" s="5">
        <f>IF(OR(A46="",D46=""),"",SUMIFS($J$2:$J$501,$A$2:$A$501,A46,$D$2:$D$501,D46))</f>
        <v/>
      </c>
      <c r="M46" s="5">
        <f>IF(OR(K46="",L46=""),"",K46-L46)</f>
        <v/>
      </c>
      <c r="N46" s="21">
        <f>IFERROR(L46/K46,"")</f>
        <v/>
      </c>
      <c r="O46" s="22">
        <f>IF(OR(A46="",D46="",F46="",G46="",H46="",I46=""),"",IF(COUNTIF('Configuración'!$D$2:$D$31,A46)&gt;0,"Día cerrado",IF(OR(F46&lt;'Configuración'!$B$5,H46&gt;'Configuración'!$B$6),"Fuera de horario",IF(K46=0,"Sin capacidad",IF(L46&gt;K46,"Sobrecupo",IF(I46="Cancelada","OK",IF(COUNTIFS($A$2:$A$501,A46,$D$2:$D$501,D46,$F$2:$F$501,"&lt;"&amp;H46,$H$2:$H$501,"&gt;"&amp;F46,$I$2:$I$501,"&lt;&gt;Cancelada")-1&gt;0,"Traslape","OK")))))))</f>
        <v/>
      </c>
      <c r="P46" s="23" t="n"/>
      <c r="Q46">
        <f>IFERROR(IF(INDEX('Bahías'!$A$2:$A$21,ROW()-1)="","",INDEX('Bahías'!$A$2:$A$21,ROW()-1)),"")</f>
        <v/>
      </c>
      <c r="R46">
        <f>IFERROR(IF(INDEX('Configuración'!$G$2:$G$10,ROW()-1)="","",INDEX('Configuración'!$G$2:$G$10,ROW()-1)),"")</f>
        <v/>
      </c>
    </row>
    <row r="47">
      <c r="A47" s="11" t="n"/>
      <c r="B47" s="12" t="n"/>
      <c r="C47" s="17" t="n"/>
      <c r="D47" s="17" t="n"/>
      <c r="E47" s="17" t="n"/>
      <c r="F47" s="34" t="n"/>
      <c r="G47" s="19" t="n"/>
      <c r="H47" s="36">
        <f>IF(OR(F47="",G47=""),"",F47+G47/24)</f>
        <v/>
      </c>
      <c r="I47" s="17" t="n"/>
      <c r="J47" s="25">
        <f>IF(OR(A47="",G47="",I47=""),"",IF(I47="Cancelada",0,G47))</f>
        <v/>
      </c>
      <c r="K47" s="25">
        <f>IF(OR(A47="",D47=""),"",IF(COUNTIF('Configuración'!$D$2:$D$31,A47)&gt;0,0,IF(IFERROR(VLOOKUP(D47,'Bahías'!$A$2:$J$21,3,FALSE),"No")&lt;&gt;"Sí",0,IFERROR(CHOOSE(WEEKDAY(A47,2),VLOOKUP(D47,'Bahías'!$A$2:$J$21,4,FALSE),VLOOKUP(D47,'Bahías'!$A$2:$J$21,5,FALSE),VLOOKUP(D47,'Bahías'!$A$2:$J$21,6,FALSE),VLOOKUP(D47,'Bahías'!$A$2:$J$21,7,FALSE),VLOOKUP(D47,'Bahías'!$A$2:$J$21,8,FALSE),VLOOKUP(D47,'Bahías'!$A$2:$J$21,9,FALSE),VLOOKUP(D47,'Bahías'!$A$2:$J$21,10,FALSE)),""))))</f>
        <v/>
      </c>
      <c r="L47" s="25">
        <f>IF(OR(A47="",D47=""),"",SUMIFS($J$2:$J$501,$A$2:$A$501,A47,$D$2:$D$501,D47))</f>
        <v/>
      </c>
      <c r="M47" s="25">
        <f>IF(OR(K47="",L47=""),"",K47-L47)</f>
        <v/>
      </c>
      <c r="N47" s="26">
        <f>IFERROR(L47/K47,"")</f>
        <v/>
      </c>
      <c r="O47" s="27">
        <f>IF(OR(A47="",D47="",F47="",G47="",H47="",I47=""),"",IF(COUNTIF('Configuración'!$D$2:$D$31,A47)&gt;0,"Día cerrado",IF(OR(F47&lt;'Configuración'!$B$5,H47&gt;'Configuración'!$B$6),"Fuera de horario",IF(K47=0,"Sin capacidad",IF(L47&gt;K47,"Sobrecupo",IF(I47="Cancelada","OK",IF(COUNTIFS($A$2:$A$501,A47,$D$2:$D$501,D47,$F$2:$F$501,"&lt;"&amp;H47,$H$2:$H$501,"&gt;"&amp;F47,$I$2:$I$501,"&lt;&gt;Cancelada")-1&gt;0,"Traslape","OK")))))))</f>
        <v/>
      </c>
      <c r="P47" s="23" t="n"/>
      <c r="Q47">
        <f>IFERROR(IF(INDEX('Bahías'!$A$2:$A$21,ROW()-1)="","",INDEX('Bahías'!$A$2:$A$21,ROW()-1)),"")</f>
        <v/>
      </c>
      <c r="R47">
        <f>IFERROR(IF(INDEX('Configuración'!$G$2:$G$10,ROW()-1)="","",INDEX('Configuración'!$G$2:$G$10,ROW()-1)),"")</f>
        <v/>
      </c>
    </row>
    <row r="48">
      <c r="A48" s="11" t="n"/>
      <c r="B48" s="12" t="n"/>
      <c r="C48" s="17" t="n"/>
      <c r="D48" s="17" t="n"/>
      <c r="E48" s="17" t="n"/>
      <c r="F48" s="34" t="n"/>
      <c r="G48" s="19" t="n"/>
      <c r="H48" s="35">
        <f>IF(OR(F48="",G48=""),"",F48+G48/24)</f>
        <v/>
      </c>
      <c r="I48" s="17" t="n"/>
      <c r="J48" s="5">
        <f>IF(OR(A48="",G48="",I48=""),"",IF(I48="Cancelada",0,G48))</f>
        <v/>
      </c>
      <c r="K48" s="5">
        <f>IF(OR(A48="",D48=""),"",IF(COUNTIF('Configuración'!$D$2:$D$31,A48)&gt;0,0,IF(IFERROR(VLOOKUP(D48,'Bahías'!$A$2:$J$21,3,FALSE),"No")&lt;&gt;"Sí",0,IFERROR(CHOOSE(WEEKDAY(A48,2),VLOOKUP(D48,'Bahías'!$A$2:$J$21,4,FALSE),VLOOKUP(D48,'Bahías'!$A$2:$J$21,5,FALSE),VLOOKUP(D48,'Bahías'!$A$2:$J$21,6,FALSE),VLOOKUP(D48,'Bahías'!$A$2:$J$21,7,FALSE),VLOOKUP(D48,'Bahías'!$A$2:$J$21,8,FALSE),VLOOKUP(D48,'Bahías'!$A$2:$J$21,9,FALSE),VLOOKUP(D48,'Bahías'!$A$2:$J$21,10,FALSE)),""))))</f>
        <v/>
      </c>
      <c r="L48" s="5">
        <f>IF(OR(A48="",D48=""),"",SUMIFS($J$2:$J$501,$A$2:$A$501,A48,$D$2:$D$501,D48))</f>
        <v/>
      </c>
      <c r="M48" s="5">
        <f>IF(OR(K48="",L48=""),"",K48-L48)</f>
        <v/>
      </c>
      <c r="N48" s="21">
        <f>IFERROR(L48/K48,"")</f>
        <v/>
      </c>
      <c r="O48" s="22">
        <f>IF(OR(A48="",D48="",F48="",G48="",H48="",I48=""),"",IF(COUNTIF('Configuración'!$D$2:$D$31,A48)&gt;0,"Día cerrado",IF(OR(F48&lt;'Configuración'!$B$5,H48&gt;'Configuración'!$B$6),"Fuera de horario",IF(K48=0,"Sin capacidad",IF(L48&gt;K48,"Sobrecupo",IF(I48="Cancelada","OK",IF(COUNTIFS($A$2:$A$501,A48,$D$2:$D$501,D48,$F$2:$F$501,"&lt;"&amp;H48,$H$2:$H$501,"&gt;"&amp;F48,$I$2:$I$501,"&lt;&gt;Cancelada")-1&gt;0,"Traslape","OK")))))))</f>
        <v/>
      </c>
      <c r="P48" s="23" t="n"/>
      <c r="Q48">
        <f>IFERROR(IF(INDEX('Bahías'!$A$2:$A$21,ROW()-1)="","",INDEX('Bahías'!$A$2:$A$21,ROW()-1)),"")</f>
        <v/>
      </c>
      <c r="R48">
        <f>IFERROR(IF(INDEX('Configuración'!$G$2:$G$10,ROW()-1)="","",INDEX('Configuración'!$G$2:$G$10,ROW()-1)),"")</f>
        <v/>
      </c>
    </row>
    <row r="49">
      <c r="A49" s="11" t="n"/>
      <c r="B49" s="12" t="n"/>
      <c r="C49" s="17" t="n"/>
      <c r="D49" s="17" t="n"/>
      <c r="E49" s="17" t="n"/>
      <c r="F49" s="34" t="n"/>
      <c r="G49" s="19" t="n"/>
      <c r="H49" s="36">
        <f>IF(OR(F49="",G49=""),"",F49+G49/24)</f>
        <v/>
      </c>
      <c r="I49" s="17" t="n"/>
      <c r="J49" s="25">
        <f>IF(OR(A49="",G49="",I49=""),"",IF(I49="Cancelada",0,G49))</f>
        <v/>
      </c>
      <c r="K49" s="25">
        <f>IF(OR(A49="",D49=""),"",IF(COUNTIF('Configuración'!$D$2:$D$31,A49)&gt;0,0,IF(IFERROR(VLOOKUP(D49,'Bahías'!$A$2:$J$21,3,FALSE),"No")&lt;&gt;"Sí",0,IFERROR(CHOOSE(WEEKDAY(A49,2),VLOOKUP(D49,'Bahías'!$A$2:$J$21,4,FALSE),VLOOKUP(D49,'Bahías'!$A$2:$J$21,5,FALSE),VLOOKUP(D49,'Bahías'!$A$2:$J$21,6,FALSE),VLOOKUP(D49,'Bahías'!$A$2:$J$21,7,FALSE),VLOOKUP(D49,'Bahías'!$A$2:$J$21,8,FALSE),VLOOKUP(D49,'Bahías'!$A$2:$J$21,9,FALSE),VLOOKUP(D49,'Bahías'!$A$2:$J$21,10,FALSE)),""))))</f>
        <v/>
      </c>
      <c r="L49" s="25">
        <f>IF(OR(A49="",D49=""),"",SUMIFS($J$2:$J$501,$A$2:$A$501,A49,$D$2:$D$501,D49))</f>
        <v/>
      </c>
      <c r="M49" s="25">
        <f>IF(OR(K49="",L49=""),"",K49-L49)</f>
        <v/>
      </c>
      <c r="N49" s="26">
        <f>IFERROR(L49/K49,"")</f>
        <v/>
      </c>
      <c r="O49" s="27">
        <f>IF(OR(A49="",D49="",F49="",G49="",H49="",I49=""),"",IF(COUNTIF('Configuración'!$D$2:$D$31,A49)&gt;0,"Día cerrado",IF(OR(F49&lt;'Configuración'!$B$5,H49&gt;'Configuración'!$B$6),"Fuera de horario",IF(K49=0,"Sin capacidad",IF(L49&gt;K49,"Sobrecupo",IF(I49="Cancelada","OK",IF(COUNTIFS($A$2:$A$501,A49,$D$2:$D$501,D49,$F$2:$F$501,"&lt;"&amp;H49,$H$2:$H$501,"&gt;"&amp;F49,$I$2:$I$501,"&lt;&gt;Cancelada")-1&gt;0,"Traslape","OK")))))))</f>
        <v/>
      </c>
      <c r="P49" s="23" t="n"/>
      <c r="Q49">
        <f>IFERROR(IF(INDEX('Bahías'!$A$2:$A$21,ROW()-1)="","",INDEX('Bahías'!$A$2:$A$21,ROW()-1)),"")</f>
        <v/>
      </c>
      <c r="R49">
        <f>IFERROR(IF(INDEX('Configuración'!$G$2:$G$10,ROW()-1)="","",INDEX('Configuración'!$G$2:$G$10,ROW()-1)),"")</f>
        <v/>
      </c>
    </row>
    <row r="50">
      <c r="A50" s="11" t="n"/>
      <c r="B50" s="12" t="n"/>
      <c r="C50" s="17" t="n"/>
      <c r="D50" s="17" t="n"/>
      <c r="E50" s="17" t="n"/>
      <c r="F50" s="34" t="n"/>
      <c r="G50" s="19" t="n"/>
      <c r="H50" s="35">
        <f>IF(OR(F50="",G50=""),"",F50+G50/24)</f>
        <v/>
      </c>
      <c r="I50" s="17" t="n"/>
      <c r="J50" s="5">
        <f>IF(OR(A50="",G50="",I50=""),"",IF(I50="Cancelada",0,G50))</f>
        <v/>
      </c>
      <c r="K50" s="5">
        <f>IF(OR(A50="",D50=""),"",IF(COUNTIF('Configuración'!$D$2:$D$31,A50)&gt;0,0,IF(IFERROR(VLOOKUP(D50,'Bahías'!$A$2:$J$21,3,FALSE),"No")&lt;&gt;"Sí",0,IFERROR(CHOOSE(WEEKDAY(A50,2),VLOOKUP(D50,'Bahías'!$A$2:$J$21,4,FALSE),VLOOKUP(D50,'Bahías'!$A$2:$J$21,5,FALSE),VLOOKUP(D50,'Bahías'!$A$2:$J$21,6,FALSE),VLOOKUP(D50,'Bahías'!$A$2:$J$21,7,FALSE),VLOOKUP(D50,'Bahías'!$A$2:$J$21,8,FALSE),VLOOKUP(D50,'Bahías'!$A$2:$J$21,9,FALSE),VLOOKUP(D50,'Bahías'!$A$2:$J$21,10,FALSE)),""))))</f>
        <v/>
      </c>
      <c r="L50" s="5">
        <f>IF(OR(A50="",D50=""),"",SUMIFS($J$2:$J$501,$A$2:$A$501,A50,$D$2:$D$501,D50))</f>
        <v/>
      </c>
      <c r="M50" s="5">
        <f>IF(OR(K50="",L50=""),"",K50-L50)</f>
        <v/>
      </c>
      <c r="N50" s="21">
        <f>IFERROR(L50/K50,"")</f>
        <v/>
      </c>
      <c r="O50" s="22">
        <f>IF(OR(A50="",D50="",F50="",G50="",H50="",I50=""),"",IF(COUNTIF('Configuración'!$D$2:$D$31,A50)&gt;0,"Día cerrado",IF(OR(F50&lt;'Configuración'!$B$5,H50&gt;'Configuración'!$B$6),"Fuera de horario",IF(K50=0,"Sin capacidad",IF(L50&gt;K50,"Sobrecupo",IF(I50="Cancelada","OK",IF(COUNTIFS($A$2:$A$501,A50,$D$2:$D$501,D50,$F$2:$F$501,"&lt;"&amp;H50,$H$2:$H$501,"&gt;"&amp;F50,$I$2:$I$501,"&lt;&gt;Cancelada")-1&gt;0,"Traslape","OK")))))))</f>
        <v/>
      </c>
      <c r="P50" s="23" t="n"/>
      <c r="Q50">
        <f>IFERROR(IF(INDEX('Bahías'!$A$2:$A$21,ROW()-1)="","",INDEX('Bahías'!$A$2:$A$21,ROW()-1)),"")</f>
        <v/>
      </c>
      <c r="R50">
        <f>IFERROR(IF(INDEX('Configuración'!$G$2:$G$10,ROW()-1)="","",INDEX('Configuración'!$G$2:$G$10,ROW()-1)),"")</f>
        <v/>
      </c>
    </row>
    <row r="51">
      <c r="A51" s="11" t="n"/>
      <c r="B51" s="12" t="n"/>
      <c r="C51" s="17" t="n"/>
      <c r="D51" s="17" t="n"/>
      <c r="E51" s="17" t="n"/>
      <c r="F51" s="34" t="n"/>
      <c r="G51" s="19" t="n"/>
      <c r="H51" s="36">
        <f>IF(OR(F51="",G51=""),"",F51+G51/24)</f>
        <v/>
      </c>
      <c r="I51" s="17" t="n"/>
      <c r="J51" s="25">
        <f>IF(OR(A51="",G51="",I51=""),"",IF(I51="Cancelada",0,G51))</f>
        <v/>
      </c>
      <c r="K51" s="25">
        <f>IF(OR(A51="",D51=""),"",IF(COUNTIF('Configuración'!$D$2:$D$31,A51)&gt;0,0,IF(IFERROR(VLOOKUP(D51,'Bahías'!$A$2:$J$21,3,FALSE),"No")&lt;&gt;"Sí",0,IFERROR(CHOOSE(WEEKDAY(A51,2),VLOOKUP(D51,'Bahías'!$A$2:$J$21,4,FALSE),VLOOKUP(D51,'Bahías'!$A$2:$J$21,5,FALSE),VLOOKUP(D51,'Bahías'!$A$2:$J$21,6,FALSE),VLOOKUP(D51,'Bahías'!$A$2:$J$21,7,FALSE),VLOOKUP(D51,'Bahías'!$A$2:$J$21,8,FALSE),VLOOKUP(D51,'Bahías'!$A$2:$J$21,9,FALSE),VLOOKUP(D51,'Bahías'!$A$2:$J$21,10,FALSE)),""))))</f>
        <v/>
      </c>
      <c r="L51" s="25">
        <f>IF(OR(A51="",D51=""),"",SUMIFS($J$2:$J$501,$A$2:$A$501,A51,$D$2:$D$501,D51))</f>
        <v/>
      </c>
      <c r="M51" s="25">
        <f>IF(OR(K51="",L51=""),"",K51-L51)</f>
        <v/>
      </c>
      <c r="N51" s="26">
        <f>IFERROR(L51/K51,"")</f>
        <v/>
      </c>
      <c r="O51" s="27">
        <f>IF(OR(A51="",D51="",F51="",G51="",H51="",I51=""),"",IF(COUNTIF('Configuración'!$D$2:$D$31,A51)&gt;0,"Día cerrado",IF(OR(F51&lt;'Configuración'!$B$5,H51&gt;'Configuración'!$B$6),"Fuera de horario",IF(K51=0,"Sin capacidad",IF(L51&gt;K51,"Sobrecupo",IF(I51="Cancelada","OK",IF(COUNTIFS($A$2:$A$501,A51,$D$2:$D$501,D51,$F$2:$F$501,"&lt;"&amp;H51,$H$2:$H$501,"&gt;"&amp;F51,$I$2:$I$501,"&lt;&gt;Cancelada")-1&gt;0,"Traslape","OK")))))))</f>
        <v/>
      </c>
      <c r="P51" s="23" t="n"/>
      <c r="Q51">
        <f>IFERROR(IF(INDEX('Bahías'!$A$2:$A$21,ROW()-1)="","",INDEX('Bahías'!$A$2:$A$21,ROW()-1)),"")</f>
        <v/>
      </c>
      <c r="R51">
        <f>IFERROR(IF(INDEX('Configuración'!$G$2:$G$10,ROW()-1)="","",INDEX('Configuración'!$G$2:$G$10,ROW()-1)),"")</f>
        <v/>
      </c>
    </row>
    <row r="52">
      <c r="A52" s="11" t="n"/>
      <c r="B52" s="12" t="n"/>
      <c r="C52" s="17" t="n"/>
      <c r="D52" s="17" t="n"/>
      <c r="E52" s="17" t="n"/>
      <c r="F52" s="34" t="n"/>
      <c r="G52" s="19" t="n"/>
      <c r="H52" s="35">
        <f>IF(OR(F52="",G52=""),"",F52+G52/24)</f>
        <v/>
      </c>
      <c r="I52" s="17" t="n"/>
      <c r="J52" s="5">
        <f>IF(OR(A52="",G52="",I52=""),"",IF(I52="Cancelada",0,G52))</f>
        <v/>
      </c>
      <c r="K52" s="5">
        <f>IF(OR(A52="",D52=""),"",IF(COUNTIF('Configuración'!$D$2:$D$31,A52)&gt;0,0,IF(IFERROR(VLOOKUP(D52,'Bahías'!$A$2:$J$21,3,FALSE),"No")&lt;&gt;"Sí",0,IFERROR(CHOOSE(WEEKDAY(A52,2),VLOOKUP(D52,'Bahías'!$A$2:$J$21,4,FALSE),VLOOKUP(D52,'Bahías'!$A$2:$J$21,5,FALSE),VLOOKUP(D52,'Bahías'!$A$2:$J$21,6,FALSE),VLOOKUP(D52,'Bahías'!$A$2:$J$21,7,FALSE),VLOOKUP(D52,'Bahías'!$A$2:$J$21,8,FALSE),VLOOKUP(D52,'Bahías'!$A$2:$J$21,9,FALSE),VLOOKUP(D52,'Bahías'!$A$2:$J$21,10,FALSE)),""))))</f>
        <v/>
      </c>
      <c r="L52" s="5">
        <f>IF(OR(A52="",D52=""),"",SUMIFS($J$2:$J$501,$A$2:$A$501,A52,$D$2:$D$501,D52))</f>
        <v/>
      </c>
      <c r="M52" s="5">
        <f>IF(OR(K52="",L52=""),"",K52-L52)</f>
        <v/>
      </c>
      <c r="N52" s="21">
        <f>IFERROR(L52/K52,"")</f>
        <v/>
      </c>
      <c r="O52" s="22">
        <f>IF(OR(A52="",D52="",F52="",G52="",H52="",I52=""),"",IF(COUNTIF('Configuración'!$D$2:$D$31,A52)&gt;0,"Día cerrado",IF(OR(F52&lt;'Configuración'!$B$5,H52&gt;'Configuración'!$B$6),"Fuera de horario",IF(K52=0,"Sin capacidad",IF(L52&gt;K52,"Sobrecupo",IF(I52="Cancelada","OK",IF(COUNTIFS($A$2:$A$501,A52,$D$2:$D$501,D52,$F$2:$F$501,"&lt;"&amp;H52,$H$2:$H$501,"&gt;"&amp;F52,$I$2:$I$501,"&lt;&gt;Cancelada")-1&gt;0,"Traslape","OK")))))))</f>
        <v/>
      </c>
      <c r="P52" s="23" t="n"/>
      <c r="Q52">
        <f>IFERROR(IF(INDEX('Bahías'!$A$2:$A$21,ROW()-1)="","",INDEX('Bahías'!$A$2:$A$21,ROW()-1)),"")</f>
        <v/>
      </c>
      <c r="R52">
        <f>IFERROR(IF(INDEX('Configuración'!$G$2:$G$10,ROW()-1)="","",INDEX('Configuración'!$G$2:$G$10,ROW()-1)),"")</f>
        <v/>
      </c>
    </row>
    <row r="53">
      <c r="A53" s="11" t="n"/>
      <c r="B53" s="12" t="n"/>
      <c r="C53" s="17" t="n"/>
      <c r="D53" s="17" t="n"/>
      <c r="E53" s="17" t="n"/>
      <c r="F53" s="34" t="n"/>
      <c r="G53" s="19" t="n"/>
      <c r="H53" s="36">
        <f>IF(OR(F53="",G53=""),"",F53+G53/24)</f>
        <v/>
      </c>
      <c r="I53" s="17" t="n"/>
      <c r="J53" s="25">
        <f>IF(OR(A53="",G53="",I53=""),"",IF(I53="Cancelada",0,G53))</f>
        <v/>
      </c>
      <c r="K53" s="25">
        <f>IF(OR(A53="",D53=""),"",IF(COUNTIF('Configuración'!$D$2:$D$31,A53)&gt;0,0,IF(IFERROR(VLOOKUP(D53,'Bahías'!$A$2:$J$21,3,FALSE),"No")&lt;&gt;"Sí",0,IFERROR(CHOOSE(WEEKDAY(A53,2),VLOOKUP(D53,'Bahías'!$A$2:$J$21,4,FALSE),VLOOKUP(D53,'Bahías'!$A$2:$J$21,5,FALSE),VLOOKUP(D53,'Bahías'!$A$2:$J$21,6,FALSE),VLOOKUP(D53,'Bahías'!$A$2:$J$21,7,FALSE),VLOOKUP(D53,'Bahías'!$A$2:$J$21,8,FALSE),VLOOKUP(D53,'Bahías'!$A$2:$J$21,9,FALSE),VLOOKUP(D53,'Bahías'!$A$2:$J$21,10,FALSE)),""))))</f>
        <v/>
      </c>
      <c r="L53" s="25">
        <f>IF(OR(A53="",D53=""),"",SUMIFS($J$2:$J$501,$A$2:$A$501,A53,$D$2:$D$501,D53))</f>
        <v/>
      </c>
      <c r="M53" s="25">
        <f>IF(OR(K53="",L53=""),"",K53-L53)</f>
        <v/>
      </c>
      <c r="N53" s="26">
        <f>IFERROR(L53/K53,"")</f>
        <v/>
      </c>
      <c r="O53" s="27">
        <f>IF(OR(A53="",D53="",F53="",G53="",H53="",I53=""),"",IF(COUNTIF('Configuración'!$D$2:$D$31,A53)&gt;0,"Día cerrado",IF(OR(F53&lt;'Configuración'!$B$5,H53&gt;'Configuración'!$B$6),"Fuera de horario",IF(K53=0,"Sin capacidad",IF(L53&gt;K53,"Sobrecupo",IF(I53="Cancelada","OK",IF(COUNTIFS($A$2:$A$501,A53,$D$2:$D$501,D53,$F$2:$F$501,"&lt;"&amp;H53,$H$2:$H$501,"&gt;"&amp;F53,$I$2:$I$501,"&lt;&gt;Cancelada")-1&gt;0,"Traslape","OK")))))))</f>
        <v/>
      </c>
      <c r="P53" s="23" t="n"/>
      <c r="Q53">
        <f>IFERROR(IF(INDEX('Bahías'!$A$2:$A$21,ROW()-1)="","",INDEX('Bahías'!$A$2:$A$21,ROW()-1)),"")</f>
        <v/>
      </c>
      <c r="R53">
        <f>IFERROR(IF(INDEX('Configuración'!$G$2:$G$10,ROW()-1)="","",INDEX('Configuración'!$G$2:$G$10,ROW()-1)),"")</f>
        <v/>
      </c>
    </row>
    <row r="54">
      <c r="A54" s="11" t="n"/>
      <c r="B54" s="12" t="n"/>
      <c r="C54" s="17" t="n"/>
      <c r="D54" s="17" t="n"/>
      <c r="E54" s="17" t="n"/>
      <c r="F54" s="34" t="n"/>
      <c r="G54" s="19" t="n"/>
      <c r="H54" s="35">
        <f>IF(OR(F54="",G54=""),"",F54+G54/24)</f>
        <v/>
      </c>
      <c r="I54" s="17" t="n"/>
      <c r="J54" s="5">
        <f>IF(OR(A54="",G54="",I54=""),"",IF(I54="Cancelada",0,G54))</f>
        <v/>
      </c>
      <c r="K54" s="5">
        <f>IF(OR(A54="",D54=""),"",IF(COUNTIF('Configuración'!$D$2:$D$31,A54)&gt;0,0,IF(IFERROR(VLOOKUP(D54,'Bahías'!$A$2:$J$21,3,FALSE),"No")&lt;&gt;"Sí",0,IFERROR(CHOOSE(WEEKDAY(A54,2),VLOOKUP(D54,'Bahías'!$A$2:$J$21,4,FALSE),VLOOKUP(D54,'Bahías'!$A$2:$J$21,5,FALSE),VLOOKUP(D54,'Bahías'!$A$2:$J$21,6,FALSE),VLOOKUP(D54,'Bahías'!$A$2:$J$21,7,FALSE),VLOOKUP(D54,'Bahías'!$A$2:$J$21,8,FALSE),VLOOKUP(D54,'Bahías'!$A$2:$J$21,9,FALSE),VLOOKUP(D54,'Bahías'!$A$2:$J$21,10,FALSE)),""))))</f>
        <v/>
      </c>
      <c r="L54" s="5">
        <f>IF(OR(A54="",D54=""),"",SUMIFS($J$2:$J$501,$A$2:$A$501,A54,$D$2:$D$501,D54))</f>
        <v/>
      </c>
      <c r="M54" s="5">
        <f>IF(OR(K54="",L54=""),"",K54-L54)</f>
        <v/>
      </c>
      <c r="N54" s="21">
        <f>IFERROR(L54/K54,"")</f>
        <v/>
      </c>
      <c r="O54" s="22">
        <f>IF(OR(A54="",D54="",F54="",G54="",H54="",I54=""),"",IF(COUNTIF('Configuración'!$D$2:$D$31,A54)&gt;0,"Día cerrado",IF(OR(F54&lt;'Configuración'!$B$5,H54&gt;'Configuración'!$B$6),"Fuera de horario",IF(K54=0,"Sin capacidad",IF(L54&gt;K54,"Sobrecupo",IF(I54="Cancelada","OK",IF(COUNTIFS($A$2:$A$501,A54,$D$2:$D$501,D54,$F$2:$F$501,"&lt;"&amp;H54,$H$2:$H$501,"&gt;"&amp;F54,$I$2:$I$501,"&lt;&gt;Cancelada")-1&gt;0,"Traslape","OK")))))))</f>
        <v/>
      </c>
      <c r="P54" s="23" t="n"/>
      <c r="Q54">
        <f>IFERROR(IF(INDEX('Bahías'!$A$2:$A$21,ROW()-1)="","",INDEX('Bahías'!$A$2:$A$21,ROW()-1)),"")</f>
        <v/>
      </c>
      <c r="R54">
        <f>IFERROR(IF(INDEX('Configuración'!$G$2:$G$10,ROW()-1)="","",INDEX('Configuración'!$G$2:$G$10,ROW()-1)),"")</f>
        <v/>
      </c>
    </row>
    <row r="55">
      <c r="A55" s="11" t="n"/>
      <c r="B55" s="12" t="n"/>
      <c r="C55" s="17" t="n"/>
      <c r="D55" s="17" t="n"/>
      <c r="E55" s="17" t="n"/>
      <c r="F55" s="34" t="n"/>
      <c r="G55" s="19" t="n"/>
      <c r="H55" s="36">
        <f>IF(OR(F55="",G55=""),"",F55+G55/24)</f>
        <v/>
      </c>
      <c r="I55" s="17" t="n"/>
      <c r="J55" s="25">
        <f>IF(OR(A55="",G55="",I55=""),"",IF(I55="Cancelada",0,G55))</f>
        <v/>
      </c>
      <c r="K55" s="25">
        <f>IF(OR(A55="",D55=""),"",IF(COUNTIF('Configuración'!$D$2:$D$31,A55)&gt;0,0,IF(IFERROR(VLOOKUP(D55,'Bahías'!$A$2:$J$21,3,FALSE),"No")&lt;&gt;"Sí",0,IFERROR(CHOOSE(WEEKDAY(A55,2),VLOOKUP(D55,'Bahías'!$A$2:$J$21,4,FALSE),VLOOKUP(D55,'Bahías'!$A$2:$J$21,5,FALSE),VLOOKUP(D55,'Bahías'!$A$2:$J$21,6,FALSE),VLOOKUP(D55,'Bahías'!$A$2:$J$21,7,FALSE),VLOOKUP(D55,'Bahías'!$A$2:$J$21,8,FALSE),VLOOKUP(D55,'Bahías'!$A$2:$J$21,9,FALSE),VLOOKUP(D55,'Bahías'!$A$2:$J$21,10,FALSE)),""))))</f>
        <v/>
      </c>
      <c r="L55" s="25">
        <f>IF(OR(A55="",D55=""),"",SUMIFS($J$2:$J$501,$A$2:$A$501,A55,$D$2:$D$501,D55))</f>
        <v/>
      </c>
      <c r="M55" s="25">
        <f>IF(OR(K55="",L55=""),"",K55-L55)</f>
        <v/>
      </c>
      <c r="N55" s="26">
        <f>IFERROR(L55/K55,"")</f>
        <v/>
      </c>
      <c r="O55" s="27">
        <f>IF(OR(A55="",D55="",F55="",G55="",H55="",I55=""),"",IF(COUNTIF('Configuración'!$D$2:$D$31,A55)&gt;0,"Día cerrado",IF(OR(F55&lt;'Configuración'!$B$5,H55&gt;'Configuración'!$B$6),"Fuera de horario",IF(K55=0,"Sin capacidad",IF(L55&gt;K55,"Sobrecupo",IF(I55="Cancelada","OK",IF(COUNTIFS($A$2:$A$501,A55,$D$2:$D$501,D55,$F$2:$F$501,"&lt;"&amp;H55,$H$2:$H$501,"&gt;"&amp;F55,$I$2:$I$501,"&lt;&gt;Cancelada")-1&gt;0,"Traslape","OK")))))))</f>
        <v/>
      </c>
      <c r="P55" s="23" t="n"/>
      <c r="Q55">
        <f>IFERROR(IF(INDEX('Bahías'!$A$2:$A$21,ROW()-1)="","",INDEX('Bahías'!$A$2:$A$21,ROW()-1)),"")</f>
        <v/>
      </c>
      <c r="R55">
        <f>IFERROR(IF(INDEX('Configuración'!$G$2:$G$10,ROW()-1)="","",INDEX('Configuración'!$G$2:$G$10,ROW()-1)),"")</f>
        <v/>
      </c>
    </row>
    <row r="56">
      <c r="A56" s="11" t="n"/>
      <c r="B56" s="12" t="n"/>
      <c r="C56" s="17" t="n"/>
      <c r="D56" s="17" t="n"/>
      <c r="E56" s="17" t="n"/>
      <c r="F56" s="34" t="n"/>
      <c r="G56" s="19" t="n"/>
      <c r="H56" s="35">
        <f>IF(OR(F56="",G56=""),"",F56+G56/24)</f>
        <v/>
      </c>
      <c r="I56" s="17" t="n"/>
      <c r="J56" s="5">
        <f>IF(OR(A56="",G56="",I56=""),"",IF(I56="Cancelada",0,G56))</f>
        <v/>
      </c>
      <c r="K56" s="5">
        <f>IF(OR(A56="",D56=""),"",IF(COUNTIF('Configuración'!$D$2:$D$31,A56)&gt;0,0,IF(IFERROR(VLOOKUP(D56,'Bahías'!$A$2:$J$21,3,FALSE),"No")&lt;&gt;"Sí",0,IFERROR(CHOOSE(WEEKDAY(A56,2),VLOOKUP(D56,'Bahías'!$A$2:$J$21,4,FALSE),VLOOKUP(D56,'Bahías'!$A$2:$J$21,5,FALSE),VLOOKUP(D56,'Bahías'!$A$2:$J$21,6,FALSE),VLOOKUP(D56,'Bahías'!$A$2:$J$21,7,FALSE),VLOOKUP(D56,'Bahías'!$A$2:$J$21,8,FALSE),VLOOKUP(D56,'Bahías'!$A$2:$J$21,9,FALSE),VLOOKUP(D56,'Bahías'!$A$2:$J$21,10,FALSE)),""))))</f>
        <v/>
      </c>
      <c r="L56" s="5">
        <f>IF(OR(A56="",D56=""),"",SUMIFS($J$2:$J$501,$A$2:$A$501,A56,$D$2:$D$501,D56))</f>
        <v/>
      </c>
      <c r="M56" s="5">
        <f>IF(OR(K56="",L56=""),"",K56-L56)</f>
        <v/>
      </c>
      <c r="N56" s="21">
        <f>IFERROR(L56/K56,"")</f>
        <v/>
      </c>
      <c r="O56" s="22">
        <f>IF(OR(A56="",D56="",F56="",G56="",H56="",I56=""),"",IF(COUNTIF('Configuración'!$D$2:$D$31,A56)&gt;0,"Día cerrado",IF(OR(F56&lt;'Configuración'!$B$5,H56&gt;'Configuración'!$B$6),"Fuera de horario",IF(K56=0,"Sin capacidad",IF(L56&gt;K56,"Sobrecupo",IF(I56="Cancelada","OK",IF(COUNTIFS($A$2:$A$501,A56,$D$2:$D$501,D56,$F$2:$F$501,"&lt;"&amp;H56,$H$2:$H$501,"&gt;"&amp;F56,$I$2:$I$501,"&lt;&gt;Cancelada")-1&gt;0,"Traslape","OK")))))))</f>
        <v/>
      </c>
      <c r="P56" s="23" t="n"/>
      <c r="Q56">
        <f>IFERROR(IF(INDEX('Bahías'!$A$2:$A$21,ROW()-1)="","",INDEX('Bahías'!$A$2:$A$21,ROW()-1)),"")</f>
        <v/>
      </c>
      <c r="R56">
        <f>IFERROR(IF(INDEX('Configuración'!$G$2:$G$10,ROW()-1)="","",INDEX('Configuración'!$G$2:$G$10,ROW()-1)),"")</f>
        <v/>
      </c>
    </row>
    <row r="57">
      <c r="A57" s="11" t="n"/>
      <c r="B57" s="12" t="n"/>
      <c r="C57" s="17" t="n"/>
      <c r="D57" s="17" t="n"/>
      <c r="E57" s="17" t="n"/>
      <c r="F57" s="34" t="n"/>
      <c r="G57" s="19" t="n"/>
      <c r="H57" s="36">
        <f>IF(OR(F57="",G57=""),"",F57+G57/24)</f>
        <v/>
      </c>
      <c r="I57" s="17" t="n"/>
      <c r="J57" s="25">
        <f>IF(OR(A57="",G57="",I57=""),"",IF(I57="Cancelada",0,G57))</f>
        <v/>
      </c>
      <c r="K57" s="25">
        <f>IF(OR(A57="",D57=""),"",IF(COUNTIF('Configuración'!$D$2:$D$31,A57)&gt;0,0,IF(IFERROR(VLOOKUP(D57,'Bahías'!$A$2:$J$21,3,FALSE),"No")&lt;&gt;"Sí",0,IFERROR(CHOOSE(WEEKDAY(A57,2),VLOOKUP(D57,'Bahías'!$A$2:$J$21,4,FALSE),VLOOKUP(D57,'Bahías'!$A$2:$J$21,5,FALSE),VLOOKUP(D57,'Bahías'!$A$2:$J$21,6,FALSE),VLOOKUP(D57,'Bahías'!$A$2:$J$21,7,FALSE),VLOOKUP(D57,'Bahías'!$A$2:$J$21,8,FALSE),VLOOKUP(D57,'Bahías'!$A$2:$J$21,9,FALSE),VLOOKUP(D57,'Bahías'!$A$2:$J$21,10,FALSE)),""))))</f>
        <v/>
      </c>
      <c r="L57" s="25">
        <f>IF(OR(A57="",D57=""),"",SUMIFS($J$2:$J$501,$A$2:$A$501,A57,$D$2:$D$501,D57))</f>
        <v/>
      </c>
      <c r="M57" s="25">
        <f>IF(OR(K57="",L57=""),"",K57-L57)</f>
        <v/>
      </c>
      <c r="N57" s="26">
        <f>IFERROR(L57/K57,"")</f>
        <v/>
      </c>
      <c r="O57" s="27">
        <f>IF(OR(A57="",D57="",F57="",G57="",H57="",I57=""),"",IF(COUNTIF('Configuración'!$D$2:$D$31,A57)&gt;0,"Día cerrado",IF(OR(F57&lt;'Configuración'!$B$5,H57&gt;'Configuración'!$B$6),"Fuera de horario",IF(K57=0,"Sin capacidad",IF(L57&gt;K57,"Sobrecupo",IF(I57="Cancelada","OK",IF(COUNTIFS($A$2:$A$501,A57,$D$2:$D$501,D57,$F$2:$F$501,"&lt;"&amp;H57,$H$2:$H$501,"&gt;"&amp;F57,$I$2:$I$501,"&lt;&gt;Cancelada")-1&gt;0,"Traslape","OK")))))))</f>
        <v/>
      </c>
      <c r="P57" s="23" t="n"/>
      <c r="Q57">
        <f>IFERROR(IF(INDEX('Bahías'!$A$2:$A$21,ROW()-1)="","",INDEX('Bahías'!$A$2:$A$21,ROW()-1)),"")</f>
        <v/>
      </c>
      <c r="R57">
        <f>IFERROR(IF(INDEX('Configuración'!$G$2:$G$10,ROW()-1)="","",INDEX('Configuración'!$G$2:$G$10,ROW()-1)),"")</f>
        <v/>
      </c>
    </row>
    <row r="58">
      <c r="A58" s="11" t="n"/>
      <c r="B58" s="12" t="n"/>
      <c r="C58" s="17" t="n"/>
      <c r="D58" s="17" t="n"/>
      <c r="E58" s="17" t="n"/>
      <c r="F58" s="34" t="n"/>
      <c r="G58" s="19" t="n"/>
      <c r="H58" s="35">
        <f>IF(OR(F58="",G58=""),"",F58+G58/24)</f>
        <v/>
      </c>
      <c r="I58" s="17" t="n"/>
      <c r="J58" s="5">
        <f>IF(OR(A58="",G58="",I58=""),"",IF(I58="Cancelada",0,G58))</f>
        <v/>
      </c>
      <c r="K58" s="5">
        <f>IF(OR(A58="",D58=""),"",IF(COUNTIF('Configuración'!$D$2:$D$31,A58)&gt;0,0,IF(IFERROR(VLOOKUP(D58,'Bahías'!$A$2:$J$21,3,FALSE),"No")&lt;&gt;"Sí",0,IFERROR(CHOOSE(WEEKDAY(A58,2),VLOOKUP(D58,'Bahías'!$A$2:$J$21,4,FALSE),VLOOKUP(D58,'Bahías'!$A$2:$J$21,5,FALSE),VLOOKUP(D58,'Bahías'!$A$2:$J$21,6,FALSE),VLOOKUP(D58,'Bahías'!$A$2:$J$21,7,FALSE),VLOOKUP(D58,'Bahías'!$A$2:$J$21,8,FALSE),VLOOKUP(D58,'Bahías'!$A$2:$J$21,9,FALSE),VLOOKUP(D58,'Bahías'!$A$2:$J$21,10,FALSE)),""))))</f>
        <v/>
      </c>
      <c r="L58" s="5">
        <f>IF(OR(A58="",D58=""),"",SUMIFS($J$2:$J$501,$A$2:$A$501,A58,$D$2:$D$501,D58))</f>
        <v/>
      </c>
      <c r="M58" s="5">
        <f>IF(OR(K58="",L58=""),"",K58-L58)</f>
        <v/>
      </c>
      <c r="N58" s="21">
        <f>IFERROR(L58/K58,"")</f>
        <v/>
      </c>
      <c r="O58" s="22">
        <f>IF(OR(A58="",D58="",F58="",G58="",H58="",I58=""),"",IF(COUNTIF('Configuración'!$D$2:$D$31,A58)&gt;0,"Día cerrado",IF(OR(F58&lt;'Configuración'!$B$5,H58&gt;'Configuración'!$B$6),"Fuera de horario",IF(K58=0,"Sin capacidad",IF(L58&gt;K58,"Sobrecupo",IF(I58="Cancelada","OK",IF(COUNTIFS($A$2:$A$501,A58,$D$2:$D$501,D58,$F$2:$F$501,"&lt;"&amp;H58,$H$2:$H$501,"&gt;"&amp;F58,$I$2:$I$501,"&lt;&gt;Cancelada")-1&gt;0,"Traslape","OK")))))))</f>
        <v/>
      </c>
      <c r="P58" s="23" t="n"/>
      <c r="Q58">
        <f>IFERROR(IF(INDEX('Bahías'!$A$2:$A$21,ROW()-1)="","",INDEX('Bahías'!$A$2:$A$21,ROW()-1)),"")</f>
        <v/>
      </c>
      <c r="R58">
        <f>IFERROR(IF(INDEX('Configuración'!$G$2:$G$10,ROW()-1)="","",INDEX('Configuración'!$G$2:$G$10,ROW()-1)),"")</f>
        <v/>
      </c>
    </row>
    <row r="59">
      <c r="A59" s="11" t="n"/>
      <c r="B59" s="12" t="n"/>
      <c r="C59" s="17" t="n"/>
      <c r="D59" s="17" t="n"/>
      <c r="E59" s="17" t="n"/>
      <c r="F59" s="34" t="n"/>
      <c r="G59" s="19" t="n"/>
      <c r="H59" s="36">
        <f>IF(OR(F59="",G59=""),"",F59+G59/24)</f>
        <v/>
      </c>
      <c r="I59" s="17" t="n"/>
      <c r="J59" s="25">
        <f>IF(OR(A59="",G59="",I59=""),"",IF(I59="Cancelada",0,G59))</f>
        <v/>
      </c>
      <c r="K59" s="25">
        <f>IF(OR(A59="",D59=""),"",IF(COUNTIF('Configuración'!$D$2:$D$31,A59)&gt;0,0,IF(IFERROR(VLOOKUP(D59,'Bahías'!$A$2:$J$21,3,FALSE),"No")&lt;&gt;"Sí",0,IFERROR(CHOOSE(WEEKDAY(A59,2),VLOOKUP(D59,'Bahías'!$A$2:$J$21,4,FALSE),VLOOKUP(D59,'Bahías'!$A$2:$J$21,5,FALSE),VLOOKUP(D59,'Bahías'!$A$2:$J$21,6,FALSE),VLOOKUP(D59,'Bahías'!$A$2:$J$21,7,FALSE),VLOOKUP(D59,'Bahías'!$A$2:$J$21,8,FALSE),VLOOKUP(D59,'Bahías'!$A$2:$J$21,9,FALSE),VLOOKUP(D59,'Bahías'!$A$2:$J$21,10,FALSE)),""))))</f>
        <v/>
      </c>
      <c r="L59" s="25">
        <f>IF(OR(A59="",D59=""),"",SUMIFS($J$2:$J$501,$A$2:$A$501,A59,$D$2:$D$501,D59))</f>
        <v/>
      </c>
      <c r="M59" s="25">
        <f>IF(OR(K59="",L59=""),"",K59-L59)</f>
        <v/>
      </c>
      <c r="N59" s="26">
        <f>IFERROR(L59/K59,"")</f>
        <v/>
      </c>
      <c r="O59" s="27">
        <f>IF(OR(A59="",D59="",F59="",G59="",H59="",I59=""),"",IF(COUNTIF('Configuración'!$D$2:$D$31,A59)&gt;0,"Día cerrado",IF(OR(F59&lt;'Configuración'!$B$5,H59&gt;'Configuración'!$B$6),"Fuera de horario",IF(K59=0,"Sin capacidad",IF(L59&gt;K59,"Sobrecupo",IF(I59="Cancelada","OK",IF(COUNTIFS($A$2:$A$501,A59,$D$2:$D$501,D59,$F$2:$F$501,"&lt;"&amp;H59,$H$2:$H$501,"&gt;"&amp;F59,$I$2:$I$501,"&lt;&gt;Cancelada")-1&gt;0,"Traslape","OK")))))))</f>
        <v/>
      </c>
      <c r="P59" s="23" t="n"/>
      <c r="Q59">
        <f>IFERROR(IF(INDEX('Bahías'!$A$2:$A$21,ROW()-1)="","",INDEX('Bahías'!$A$2:$A$21,ROW()-1)),"")</f>
        <v/>
      </c>
      <c r="R59">
        <f>IFERROR(IF(INDEX('Configuración'!$G$2:$G$10,ROW()-1)="","",INDEX('Configuración'!$G$2:$G$10,ROW()-1)),"")</f>
        <v/>
      </c>
    </row>
    <row r="60">
      <c r="A60" s="11" t="n"/>
      <c r="B60" s="12" t="n"/>
      <c r="C60" s="17" t="n"/>
      <c r="D60" s="17" t="n"/>
      <c r="E60" s="17" t="n"/>
      <c r="F60" s="34" t="n"/>
      <c r="G60" s="19" t="n"/>
      <c r="H60" s="35">
        <f>IF(OR(F60="",G60=""),"",F60+G60/24)</f>
        <v/>
      </c>
      <c r="I60" s="17" t="n"/>
      <c r="J60" s="5">
        <f>IF(OR(A60="",G60="",I60=""),"",IF(I60="Cancelada",0,G60))</f>
        <v/>
      </c>
      <c r="K60" s="5">
        <f>IF(OR(A60="",D60=""),"",IF(COUNTIF('Configuración'!$D$2:$D$31,A60)&gt;0,0,IF(IFERROR(VLOOKUP(D60,'Bahías'!$A$2:$J$21,3,FALSE),"No")&lt;&gt;"Sí",0,IFERROR(CHOOSE(WEEKDAY(A60,2),VLOOKUP(D60,'Bahías'!$A$2:$J$21,4,FALSE),VLOOKUP(D60,'Bahías'!$A$2:$J$21,5,FALSE),VLOOKUP(D60,'Bahías'!$A$2:$J$21,6,FALSE),VLOOKUP(D60,'Bahías'!$A$2:$J$21,7,FALSE),VLOOKUP(D60,'Bahías'!$A$2:$J$21,8,FALSE),VLOOKUP(D60,'Bahías'!$A$2:$J$21,9,FALSE),VLOOKUP(D60,'Bahías'!$A$2:$J$21,10,FALSE)),""))))</f>
        <v/>
      </c>
      <c r="L60" s="5">
        <f>IF(OR(A60="",D60=""),"",SUMIFS($J$2:$J$501,$A$2:$A$501,A60,$D$2:$D$501,D60))</f>
        <v/>
      </c>
      <c r="M60" s="5">
        <f>IF(OR(K60="",L60=""),"",K60-L60)</f>
        <v/>
      </c>
      <c r="N60" s="21">
        <f>IFERROR(L60/K60,"")</f>
        <v/>
      </c>
      <c r="O60" s="22">
        <f>IF(OR(A60="",D60="",F60="",G60="",H60="",I60=""),"",IF(COUNTIF('Configuración'!$D$2:$D$31,A60)&gt;0,"Día cerrado",IF(OR(F60&lt;'Configuración'!$B$5,H60&gt;'Configuración'!$B$6),"Fuera de horario",IF(K60=0,"Sin capacidad",IF(L60&gt;K60,"Sobrecupo",IF(I60="Cancelada","OK",IF(COUNTIFS($A$2:$A$501,A60,$D$2:$D$501,D60,$F$2:$F$501,"&lt;"&amp;H60,$H$2:$H$501,"&gt;"&amp;F60,$I$2:$I$501,"&lt;&gt;Cancelada")-1&gt;0,"Traslape","OK")))))))</f>
        <v/>
      </c>
      <c r="P60" s="23" t="n"/>
      <c r="Q60">
        <f>IFERROR(IF(INDEX('Bahías'!$A$2:$A$21,ROW()-1)="","",INDEX('Bahías'!$A$2:$A$21,ROW()-1)),"")</f>
        <v/>
      </c>
      <c r="R60">
        <f>IFERROR(IF(INDEX('Configuración'!$G$2:$G$10,ROW()-1)="","",INDEX('Configuración'!$G$2:$G$10,ROW()-1)),"")</f>
        <v/>
      </c>
    </row>
    <row r="61">
      <c r="A61" s="11" t="n"/>
      <c r="B61" s="12" t="n"/>
      <c r="C61" s="17" t="n"/>
      <c r="D61" s="17" t="n"/>
      <c r="E61" s="17" t="n"/>
      <c r="F61" s="34" t="n"/>
      <c r="G61" s="19" t="n"/>
      <c r="H61" s="36">
        <f>IF(OR(F61="",G61=""),"",F61+G61/24)</f>
        <v/>
      </c>
      <c r="I61" s="17" t="n"/>
      <c r="J61" s="25">
        <f>IF(OR(A61="",G61="",I61=""),"",IF(I61="Cancelada",0,G61))</f>
        <v/>
      </c>
      <c r="K61" s="25">
        <f>IF(OR(A61="",D61=""),"",IF(COUNTIF('Configuración'!$D$2:$D$31,A61)&gt;0,0,IF(IFERROR(VLOOKUP(D61,'Bahías'!$A$2:$J$21,3,FALSE),"No")&lt;&gt;"Sí",0,IFERROR(CHOOSE(WEEKDAY(A61,2),VLOOKUP(D61,'Bahías'!$A$2:$J$21,4,FALSE),VLOOKUP(D61,'Bahías'!$A$2:$J$21,5,FALSE),VLOOKUP(D61,'Bahías'!$A$2:$J$21,6,FALSE),VLOOKUP(D61,'Bahías'!$A$2:$J$21,7,FALSE),VLOOKUP(D61,'Bahías'!$A$2:$J$21,8,FALSE),VLOOKUP(D61,'Bahías'!$A$2:$J$21,9,FALSE),VLOOKUP(D61,'Bahías'!$A$2:$J$21,10,FALSE)),""))))</f>
        <v/>
      </c>
      <c r="L61" s="25">
        <f>IF(OR(A61="",D61=""),"",SUMIFS($J$2:$J$501,$A$2:$A$501,A61,$D$2:$D$501,D61))</f>
        <v/>
      </c>
      <c r="M61" s="25">
        <f>IF(OR(K61="",L61=""),"",K61-L61)</f>
        <v/>
      </c>
      <c r="N61" s="26">
        <f>IFERROR(L61/K61,"")</f>
        <v/>
      </c>
      <c r="O61" s="27">
        <f>IF(OR(A61="",D61="",F61="",G61="",H61="",I61=""),"",IF(COUNTIF('Configuración'!$D$2:$D$31,A61)&gt;0,"Día cerrado",IF(OR(F61&lt;'Configuración'!$B$5,H61&gt;'Configuración'!$B$6),"Fuera de horario",IF(K61=0,"Sin capacidad",IF(L61&gt;K61,"Sobrecupo",IF(I61="Cancelada","OK",IF(COUNTIFS($A$2:$A$501,A61,$D$2:$D$501,D61,$F$2:$F$501,"&lt;"&amp;H61,$H$2:$H$501,"&gt;"&amp;F61,$I$2:$I$501,"&lt;&gt;Cancelada")-1&gt;0,"Traslape","OK")))))))</f>
        <v/>
      </c>
      <c r="P61" s="23" t="n"/>
      <c r="Q61">
        <f>IFERROR(IF(INDEX('Bahías'!$A$2:$A$21,ROW()-1)="","",INDEX('Bahías'!$A$2:$A$21,ROW()-1)),"")</f>
        <v/>
      </c>
      <c r="R61">
        <f>IFERROR(IF(INDEX('Configuración'!$G$2:$G$10,ROW()-1)="","",INDEX('Configuración'!$G$2:$G$10,ROW()-1)),"")</f>
        <v/>
      </c>
    </row>
    <row r="62">
      <c r="A62" s="11" t="n"/>
      <c r="B62" s="12" t="n"/>
      <c r="C62" s="17" t="n"/>
      <c r="D62" s="17" t="n"/>
      <c r="E62" s="17" t="n"/>
      <c r="F62" s="34" t="n"/>
      <c r="G62" s="19" t="n"/>
      <c r="H62" s="35">
        <f>IF(OR(F62="",G62=""),"",F62+G62/24)</f>
        <v/>
      </c>
      <c r="I62" s="17" t="n"/>
      <c r="J62" s="5">
        <f>IF(OR(A62="",G62="",I62=""),"",IF(I62="Cancelada",0,G62))</f>
        <v/>
      </c>
      <c r="K62" s="5">
        <f>IF(OR(A62="",D62=""),"",IF(COUNTIF('Configuración'!$D$2:$D$31,A62)&gt;0,0,IF(IFERROR(VLOOKUP(D62,'Bahías'!$A$2:$J$21,3,FALSE),"No")&lt;&gt;"Sí",0,IFERROR(CHOOSE(WEEKDAY(A62,2),VLOOKUP(D62,'Bahías'!$A$2:$J$21,4,FALSE),VLOOKUP(D62,'Bahías'!$A$2:$J$21,5,FALSE),VLOOKUP(D62,'Bahías'!$A$2:$J$21,6,FALSE),VLOOKUP(D62,'Bahías'!$A$2:$J$21,7,FALSE),VLOOKUP(D62,'Bahías'!$A$2:$J$21,8,FALSE),VLOOKUP(D62,'Bahías'!$A$2:$J$21,9,FALSE),VLOOKUP(D62,'Bahías'!$A$2:$J$21,10,FALSE)),""))))</f>
        <v/>
      </c>
      <c r="L62" s="5">
        <f>IF(OR(A62="",D62=""),"",SUMIFS($J$2:$J$501,$A$2:$A$501,A62,$D$2:$D$501,D62))</f>
        <v/>
      </c>
      <c r="M62" s="5">
        <f>IF(OR(K62="",L62=""),"",K62-L62)</f>
        <v/>
      </c>
      <c r="N62" s="21">
        <f>IFERROR(L62/K62,"")</f>
        <v/>
      </c>
      <c r="O62" s="22">
        <f>IF(OR(A62="",D62="",F62="",G62="",H62="",I62=""),"",IF(COUNTIF('Configuración'!$D$2:$D$31,A62)&gt;0,"Día cerrado",IF(OR(F62&lt;'Configuración'!$B$5,H62&gt;'Configuración'!$B$6),"Fuera de horario",IF(K62=0,"Sin capacidad",IF(L62&gt;K62,"Sobrecupo",IF(I62="Cancelada","OK",IF(COUNTIFS($A$2:$A$501,A62,$D$2:$D$501,D62,$F$2:$F$501,"&lt;"&amp;H62,$H$2:$H$501,"&gt;"&amp;F62,$I$2:$I$501,"&lt;&gt;Cancelada")-1&gt;0,"Traslape","OK")))))))</f>
        <v/>
      </c>
      <c r="P62" s="23" t="n"/>
      <c r="Q62">
        <f>IFERROR(IF(INDEX('Bahías'!$A$2:$A$21,ROW()-1)="","",INDEX('Bahías'!$A$2:$A$21,ROW()-1)),"")</f>
        <v/>
      </c>
      <c r="R62">
        <f>IFERROR(IF(INDEX('Configuración'!$G$2:$G$10,ROW()-1)="","",INDEX('Configuración'!$G$2:$G$10,ROW()-1)),"")</f>
        <v/>
      </c>
    </row>
    <row r="63">
      <c r="A63" s="11" t="n"/>
      <c r="B63" s="12" t="n"/>
      <c r="C63" s="17" t="n"/>
      <c r="D63" s="17" t="n"/>
      <c r="E63" s="17" t="n"/>
      <c r="F63" s="34" t="n"/>
      <c r="G63" s="19" t="n"/>
      <c r="H63" s="36">
        <f>IF(OR(F63="",G63=""),"",F63+G63/24)</f>
        <v/>
      </c>
      <c r="I63" s="17" t="n"/>
      <c r="J63" s="25">
        <f>IF(OR(A63="",G63="",I63=""),"",IF(I63="Cancelada",0,G63))</f>
        <v/>
      </c>
      <c r="K63" s="25">
        <f>IF(OR(A63="",D63=""),"",IF(COUNTIF('Configuración'!$D$2:$D$31,A63)&gt;0,0,IF(IFERROR(VLOOKUP(D63,'Bahías'!$A$2:$J$21,3,FALSE),"No")&lt;&gt;"Sí",0,IFERROR(CHOOSE(WEEKDAY(A63,2),VLOOKUP(D63,'Bahías'!$A$2:$J$21,4,FALSE),VLOOKUP(D63,'Bahías'!$A$2:$J$21,5,FALSE),VLOOKUP(D63,'Bahías'!$A$2:$J$21,6,FALSE),VLOOKUP(D63,'Bahías'!$A$2:$J$21,7,FALSE),VLOOKUP(D63,'Bahías'!$A$2:$J$21,8,FALSE),VLOOKUP(D63,'Bahías'!$A$2:$J$21,9,FALSE),VLOOKUP(D63,'Bahías'!$A$2:$J$21,10,FALSE)),""))))</f>
        <v/>
      </c>
      <c r="L63" s="25">
        <f>IF(OR(A63="",D63=""),"",SUMIFS($J$2:$J$501,$A$2:$A$501,A63,$D$2:$D$501,D63))</f>
        <v/>
      </c>
      <c r="M63" s="25">
        <f>IF(OR(K63="",L63=""),"",K63-L63)</f>
        <v/>
      </c>
      <c r="N63" s="26">
        <f>IFERROR(L63/K63,"")</f>
        <v/>
      </c>
      <c r="O63" s="27">
        <f>IF(OR(A63="",D63="",F63="",G63="",H63="",I63=""),"",IF(COUNTIF('Configuración'!$D$2:$D$31,A63)&gt;0,"Día cerrado",IF(OR(F63&lt;'Configuración'!$B$5,H63&gt;'Configuración'!$B$6),"Fuera de horario",IF(K63=0,"Sin capacidad",IF(L63&gt;K63,"Sobrecupo",IF(I63="Cancelada","OK",IF(COUNTIFS($A$2:$A$501,A63,$D$2:$D$501,D63,$F$2:$F$501,"&lt;"&amp;H63,$H$2:$H$501,"&gt;"&amp;F63,$I$2:$I$501,"&lt;&gt;Cancelada")-1&gt;0,"Traslape","OK")))))))</f>
        <v/>
      </c>
      <c r="P63" s="23" t="n"/>
      <c r="Q63">
        <f>IFERROR(IF(INDEX('Bahías'!$A$2:$A$21,ROW()-1)="","",INDEX('Bahías'!$A$2:$A$21,ROW()-1)),"")</f>
        <v/>
      </c>
      <c r="R63">
        <f>IFERROR(IF(INDEX('Configuración'!$G$2:$G$10,ROW()-1)="","",INDEX('Configuración'!$G$2:$G$10,ROW()-1)),"")</f>
        <v/>
      </c>
    </row>
    <row r="64">
      <c r="A64" s="11" t="n"/>
      <c r="B64" s="12" t="n"/>
      <c r="C64" s="17" t="n"/>
      <c r="D64" s="17" t="n"/>
      <c r="E64" s="17" t="n"/>
      <c r="F64" s="34" t="n"/>
      <c r="G64" s="19" t="n"/>
      <c r="H64" s="35">
        <f>IF(OR(F64="",G64=""),"",F64+G64/24)</f>
        <v/>
      </c>
      <c r="I64" s="17" t="n"/>
      <c r="J64" s="5">
        <f>IF(OR(A64="",G64="",I64=""),"",IF(I64="Cancelada",0,G64))</f>
        <v/>
      </c>
      <c r="K64" s="5">
        <f>IF(OR(A64="",D64=""),"",IF(COUNTIF('Configuración'!$D$2:$D$31,A64)&gt;0,0,IF(IFERROR(VLOOKUP(D64,'Bahías'!$A$2:$J$21,3,FALSE),"No")&lt;&gt;"Sí",0,IFERROR(CHOOSE(WEEKDAY(A64,2),VLOOKUP(D64,'Bahías'!$A$2:$J$21,4,FALSE),VLOOKUP(D64,'Bahías'!$A$2:$J$21,5,FALSE),VLOOKUP(D64,'Bahías'!$A$2:$J$21,6,FALSE),VLOOKUP(D64,'Bahías'!$A$2:$J$21,7,FALSE),VLOOKUP(D64,'Bahías'!$A$2:$J$21,8,FALSE),VLOOKUP(D64,'Bahías'!$A$2:$J$21,9,FALSE),VLOOKUP(D64,'Bahías'!$A$2:$J$21,10,FALSE)),""))))</f>
        <v/>
      </c>
      <c r="L64" s="5">
        <f>IF(OR(A64="",D64=""),"",SUMIFS($J$2:$J$501,$A$2:$A$501,A64,$D$2:$D$501,D64))</f>
        <v/>
      </c>
      <c r="M64" s="5">
        <f>IF(OR(K64="",L64=""),"",K64-L64)</f>
        <v/>
      </c>
      <c r="N64" s="21">
        <f>IFERROR(L64/K64,"")</f>
        <v/>
      </c>
      <c r="O64" s="22">
        <f>IF(OR(A64="",D64="",F64="",G64="",H64="",I64=""),"",IF(COUNTIF('Configuración'!$D$2:$D$31,A64)&gt;0,"Día cerrado",IF(OR(F64&lt;'Configuración'!$B$5,H64&gt;'Configuración'!$B$6),"Fuera de horario",IF(K64=0,"Sin capacidad",IF(L64&gt;K64,"Sobrecupo",IF(I64="Cancelada","OK",IF(COUNTIFS($A$2:$A$501,A64,$D$2:$D$501,D64,$F$2:$F$501,"&lt;"&amp;H64,$H$2:$H$501,"&gt;"&amp;F64,$I$2:$I$501,"&lt;&gt;Cancelada")-1&gt;0,"Traslape","OK")))))))</f>
        <v/>
      </c>
      <c r="P64" s="23" t="n"/>
      <c r="Q64">
        <f>IFERROR(IF(INDEX('Bahías'!$A$2:$A$21,ROW()-1)="","",INDEX('Bahías'!$A$2:$A$21,ROW()-1)),"")</f>
        <v/>
      </c>
      <c r="R64">
        <f>IFERROR(IF(INDEX('Configuración'!$G$2:$G$10,ROW()-1)="","",INDEX('Configuración'!$G$2:$G$10,ROW()-1)),"")</f>
        <v/>
      </c>
    </row>
    <row r="65">
      <c r="A65" s="11" t="n"/>
      <c r="B65" s="12" t="n"/>
      <c r="C65" s="17" t="n"/>
      <c r="D65" s="17" t="n"/>
      <c r="E65" s="17" t="n"/>
      <c r="F65" s="34" t="n"/>
      <c r="G65" s="19" t="n"/>
      <c r="H65" s="36">
        <f>IF(OR(F65="",G65=""),"",F65+G65/24)</f>
        <v/>
      </c>
      <c r="I65" s="17" t="n"/>
      <c r="J65" s="25">
        <f>IF(OR(A65="",G65="",I65=""),"",IF(I65="Cancelada",0,G65))</f>
        <v/>
      </c>
      <c r="K65" s="25">
        <f>IF(OR(A65="",D65=""),"",IF(COUNTIF('Configuración'!$D$2:$D$31,A65)&gt;0,0,IF(IFERROR(VLOOKUP(D65,'Bahías'!$A$2:$J$21,3,FALSE),"No")&lt;&gt;"Sí",0,IFERROR(CHOOSE(WEEKDAY(A65,2),VLOOKUP(D65,'Bahías'!$A$2:$J$21,4,FALSE),VLOOKUP(D65,'Bahías'!$A$2:$J$21,5,FALSE),VLOOKUP(D65,'Bahías'!$A$2:$J$21,6,FALSE),VLOOKUP(D65,'Bahías'!$A$2:$J$21,7,FALSE),VLOOKUP(D65,'Bahías'!$A$2:$J$21,8,FALSE),VLOOKUP(D65,'Bahías'!$A$2:$J$21,9,FALSE),VLOOKUP(D65,'Bahías'!$A$2:$J$21,10,FALSE)),""))))</f>
        <v/>
      </c>
      <c r="L65" s="25">
        <f>IF(OR(A65="",D65=""),"",SUMIFS($J$2:$J$501,$A$2:$A$501,A65,$D$2:$D$501,D65))</f>
        <v/>
      </c>
      <c r="M65" s="25">
        <f>IF(OR(K65="",L65=""),"",K65-L65)</f>
        <v/>
      </c>
      <c r="N65" s="26">
        <f>IFERROR(L65/K65,"")</f>
        <v/>
      </c>
      <c r="O65" s="27">
        <f>IF(OR(A65="",D65="",F65="",G65="",H65="",I65=""),"",IF(COUNTIF('Configuración'!$D$2:$D$31,A65)&gt;0,"Día cerrado",IF(OR(F65&lt;'Configuración'!$B$5,H65&gt;'Configuración'!$B$6),"Fuera de horario",IF(K65=0,"Sin capacidad",IF(L65&gt;K65,"Sobrecupo",IF(I65="Cancelada","OK",IF(COUNTIFS($A$2:$A$501,A65,$D$2:$D$501,D65,$F$2:$F$501,"&lt;"&amp;H65,$H$2:$H$501,"&gt;"&amp;F65,$I$2:$I$501,"&lt;&gt;Cancelada")-1&gt;0,"Traslape","OK")))))))</f>
        <v/>
      </c>
      <c r="P65" s="23" t="n"/>
      <c r="Q65">
        <f>IFERROR(IF(INDEX('Bahías'!$A$2:$A$21,ROW()-1)="","",INDEX('Bahías'!$A$2:$A$21,ROW()-1)),"")</f>
        <v/>
      </c>
      <c r="R65">
        <f>IFERROR(IF(INDEX('Configuración'!$G$2:$G$10,ROW()-1)="","",INDEX('Configuración'!$G$2:$G$10,ROW()-1)),"")</f>
        <v/>
      </c>
    </row>
    <row r="66">
      <c r="A66" s="11" t="n"/>
      <c r="B66" s="12" t="n"/>
      <c r="C66" s="17" t="n"/>
      <c r="D66" s="17" t="n"/>
      <c r="E66" s="17" t="n"/>
      <c r="F66" s="34" t="n"/>
      <c r="G66" s="19" t="n"/>
      <c r="H66" s="35">
        <f>IF(OR(F66="",G66=""),"",F66+G66/24)</f>
        <v/>
      </c>
      <c r="I66" s="17" t="n"/>
      <c r="J66" s="5">
        <f>IF(OR(A66="",G66="",I66=""),"",IF(I66="Cancelada",0,G66))</f>
        <v/>
      </c>
      <c r="K66" s="5">
        <f>IF(OR(A66="",D66=""),"",IF(COUNTIF('Configuración'!$D$2:$D$31,A66)&gt;0,0,IF(IFERROR(VLOOKUP(D66,'Bahías'!$A$2:$J$21,3,FALSE),"No")&lt;&gt;"Sí",0,IFERROR(CHOOSE(WEEKDAY(A66,2),VLOOKUP(D66,'Bahías'!$A$2:$J$21,4,FALSE),VLOOKUP(D66,'Bahías'!$A$2:$J$21,5,FALSE),VLOOKUP(D66,'Bahías'!$A$2:$J$21,6,FALSE),VLOOKUP(D66,'Bahías'!$A$2:$J$21,7,FALSE),VLOOKUP(D66,'Bahías'!$A$2:$J$21,8,FALSE),VLOOKUP(D66,'Bahías'!$A$2:$J$21,9,FALSE),VLOOKUP(D66,'Bahías'!$A$2:$J$21,10,FALSE)),""))))</f>
        <v/>
      </c>
      <c r="L66" s="5">
        <f>IF(OR(A66="",D66=""),"",SUMIFS($J$2:$J$501,$A$2:$A$501,A66,$D$2:$D$501,D66))</f>
        <v/>
      </c>
      <c r="M66" s="5">
        <f>IF(OR(K66="",L66=""),"",K66-L66)</f>
        <v/>
      </c>
      <c r="N66" s="21">
        <f>IFERROR(L66/K66,"")</f>
        <v/>
      </c>
      <c r="O66" s="22">
        <f>IF(OR(A66="",D66="",F66="",G66="",H66="",I66=""),"",IF(COUNTIF('Configuración'!$D$2:$D$31,A66)&gt;0,"Día cerrado",IF(OR(F66&lt;'Configuración'!$B$5,H66&gt;'Configuración'!$B$6),"Fuera de horario",IF(K66=0,"Sin capacidad",IF(L66&gt;K66,"Sobrecupo",IF(I66="Cancelada","OK",IF(COUNTIFS($A$2:$A$501,A66,$D$2:$D$501,D66,$F$2:$F$501,"&lt;"&amp;H66,$H$2:$H$501,"&gt;"&amp;F66,$I$2:$I$501,"&lt;&gt;Cancelada")-1&gt;0,"Traslape","OK")))))))</f>
        <v/>
      </c>
      <c r="P66" s="23" t="n"/>
      <c r="Q66">
        <f>IFERROR(IF(INDEX('Bahías'!$A$2:$A$21,ROW()-1)="","",INDEX('Bahías'!$A$2:$A$21,ROW()-1)),"")</f>
        <v/>
      </c>
      <c r="R66">
        <f>IFERROR(IF(INDEX('Configuración'!$G$2:$G$10,ROW()-1)="","",INDEX('Configuración'!$G$2:$G$10,ROW()-1)),"")</f>
        <v/>
      </c>
    </row>
    <row r="67">
      <c r="A67" s="11" t="n"/>
      <c r="B67" s="12" t="n"/>
      <c r="C67" s="17" t="n"/>
      <c r="D67" s="17" t="n"/>
      <c r="E67" s="17" t="n"/>
      <c r="F67" s="34" t="n"/>
      <c r="G67" s="19" t="n"/>
      <c r="H67" s="36">
        <f>IF(OR(F67="",G67=""),"",F67+G67/24)</f>
        <v/>
      </c>
      <c r="I67" s="17" t="n"/>
      <c r="J67" s="25">
        <f>IF(OR(A67="",G67="",I67=""),"",IF(I67="Cancelada",0,G67))</f>
        <v/>
      </c>
      <c r="K67" s="25">
        <f>IF(OR(A67="",D67=""),"",IF(COUNTIF('Configuración'!$D$2:$D$31,A67)&gt;0,0,IF(IFERROR(VLOOKUP(D67,'Bahías'!$A$2:$J$21,3,FALSE),"No")&lt;&gt;"Sí",0,IFERROR(CHOOSE(WEEKDAY(A67,2),VLOOKUP(D67,'Bahías'!$A$2:$J$21,4,FALSE),VLOOKUP(D67,'Bahías'!$A$2:$J$21,5,FALSE),VLOOKUP(D67,'Bahías'!$A$2:$J$21,6,FALSE),VLOOKUP(D67,'Bahías'!$A$2:$J$21,7,FALSE),VLOOKUP(D67,'Bahías'!$A$2:$J$21,8,FALSE),VLOOKUP(D67,'Bahías'!$A$2:$J$21,9,FALSE),VLOOKUP(D67,'Bahías'!$A$2:$J$21,10,FALSE)),""))))</f>
        <v/>
      </c>
      <c r="L67" s="25">
        <f>IF(OR(A67="",D67=""),"",SUMIFS($J$2:$J$501,$A$2:$A$501,A67,$D$2:$D$501,D67))</f>
        <v/>
      </c>
      <c r="M67" s="25">
        <f>IF(OR(K67="",L67=""),"",K67-L67)</f>
        <v/>
      </c>
      <c r="N67" s="26">
        <f>IFERROR(L67/K67,"")</f>
        <v/>
      </c>
      <c r="O67" s="27">
        <f>IF(OR(A67="",D67="",F67="",G67="",H67="",I67=""),"",IF(COUNTIF('Configuración'!$D$2:$D$31,A67)&gt;0,"Día cerrado",IF(OR(F67&lt;'Configuración'!$B$5,H67&gt;'Configuración'!$B$6),"Fuera de horario",IF(K67=0,"Sin capacidad",IF(L67&gt;K67,"Sobrecupo",IF(I67="Cancelada","OK",IF(COUNTIFS($A$2:$A$501,A67,$D$2:$D$501,D67,$F$2:$F$501,"&lt;"&amp;H67,$H$2:$H$501,"&gt;"&amp;F67,$I$2:$I$501,"&lt;&gt;Cancelada")-1&gt;0,"Traslape","OK")))))))</f>
        <v/>
      </c>
      <c r="P67" s="23" t="n"/>
      <c r="Q67">
        <f>IFERROR(IF(INDEX('Bahías'!$A$2:$A$21,ROW()-1)="","",INDEX('Bahías'!$A$2:$A$21,ROW()-1)),"")</f>
        <v/>
      </c>
      <c r="R67">
        <f>IFERROR(IF(INDEX('Configuración'!$G$2:$G$10,ROW()-1)="","",INDEX('Configuración'!$G$2:$G$10,ROW()-1)),"")</f>
        <v/>
      </c>
    </row>
    <row r="68">
      <c r="A68" s="11" t="n"/>
      <c r="B68" s="12" t="n"/>
      <c r="C68" s="17" t="n"/>
      <c r="D68" s="17" t="n"/>
      <c r="E68" s="17" t="n"/>
      <c r="F68" s="34" t="n"/>
      <c r="G68" s="19" t="n"/>
      <c r="H68" s="35">
        <f>IF(OR(F68="",G68=""),"",F68+G68/24)</f>
        <v/>
      </c>
      <c r="I68" s="17" t="n"/>
      <c r="J68" s="5">
        <f>IF(OR(A68="",G68="",I68=""),"",IF(I68="Cancelada",0,G68))</f>
        <v/>
      </c>
      <c r="K68" s="5">
        <f>IF(OR(A68="",D68=""),"",IF(COUNTIF('Configuración'!$D$2:$D$31,A68)&gt;0,0,IF(IFERROR(VLOOKUP(D68,'Bahías'!$A$2:$J$21,3,FALSE),"No")&lt;&gt;"Sí",0,IFERROR(CHOOSE(WEEKDAY(A68,2),VLOOKUP(D68,'Bahías'!$A$2:$J$21,4,FALSE),VLOOKUP(D68,'Bahías'!$A$2:$J$21,5,FALSE),VLOOKUP(D68,'Bahías'!$A$2:$J$21,6,FALSE),VLOOKUP(D68,'Bahías'!$A$2:$J$21,7,FALSE),VLOOKUP(D68,'Bahías'!$A$2:$J$21,8,FALSE),VLOOKUP(D68,'Bahías'!$A$2:$J$21,9,FALSE),VLOOKUP(D68,'Bahías'!$A$2:$J$21,10,FALSE)),""))))</f>
        <v/>
      </c>
      <c r="L68" s="5">
        <f>IF(OR(A68="",D68=""),"",SUMIFS($J$2:$J$501,$A$2:$A$501,A68,$D$2:$D$501,D68))</f>
        <v/>
      </c>
      <c r="M68" s="5">
        <f>IF(OR(K68="",L68=""),"",K68-L68)</f>
        <v/>
      </c>
      <c r="N68" s="21">
        <f>IFERROR(L68/K68,"")</f>
        <v/>
      </c>
      <c r="O68" s="22">
        <f>IF(OR(A68="",D68="",F68="",G68="",H68="",I68=""),"",IF(COUNTIF('Configuración'!$D$2:$D$31,A68)&gt;0,"Día cerrado",IF(OR(F68&lt;'Configuración'!$B$5,H68&gt;'Configuración'!$B$6),"Fuera de horario",IF(K68=0,"Sin capacidad",IF(L68&gt;K68,"Sobrecupo",IF(I68="Cancelada","OK",IF(COUNTIFS($A$2:$A$501,A68,$D$2:$D$501,D68,$F$2:$F$501,"&lt;"&amp;H68,$H$2:$H$501,"&gt;"&amp;F68,$I$2:$I$501,"&lt;&gt;Cancelada")-1&gt;0,"Traslape","OK")))))))</f>
        <v/>
      </c>
      <c r="P68" s="23" t="n"/>
      <c r="Q68">
        <f>IFERROR(IF(INDEX('Bahías'!$A$2:$A$21,ROW()-1)="","",INDEX('Bahías'!$A$2:$A$21,ROW()-1)),"")</f>
        <v/>
      </c>
      <c r="R68">
        <f>IFERROR(IF(INDEX('Configuración'!$G$2:$G$10,ROW()-1)="","",INDEX('Configuración'!$G$2:$G$10,ROW()-1)),"")</f>
        <v/>
      </c>
    </row>
    <row r="69">
      <c r="A69" s="11" t="n"/>
      <c r="B69" s="12" t="n"/>
      <c r="C69" s="17" t="n"/>
      <c r="D69" s="17" t="n"/>
      <c r="E69" s="17" t="n"/>
      <c r="F69" s="34" t="n"/>
      <c r="G69" s="19" t="n"/>
      <c r="H69" s="36">
        <f>IF(OR(F69="",G69=""),"",F69+G69/24)</f>
        <v/>
      </c>
      <c r="I69" s="17" t="n"/>
      <c r="J69" s="25">
        <f>IF(OR(A69="",G69="",I69=""),"",IF(I69="Cancelada",0,G69))</f>
        <v/>
      </c>
      <c r="K69" s="25">
        <f>IF(OR(A69="",D69=""),"",IF(COUNTIF('Configuración'!$D$2:$D$31,A69)&gt;0,0,IF(IFERROR(VLOOKUP(D69,'Bahías'!$A$2:$J$21,3,FALSE),"No")&lt;&gt;"Sí",0,IFERROR(CHOOSE(WEEKDAY(A69,2),VLOOKUP(D69,'Bahías'!$A$2:$J$21,4,FALSE),VLOOKUP(D69,'Bahías'!$A$2:$J$21,5,FALSE),VLOOKUP(D69,'Bahías'!$A$2:$J$21,6,FALSE),VLOOKUP(D69,'Bahías'!$A$2:$J$21,7,FALSE),VLOOKUP(D69,'Bahías'!$A$2:$J$21,8,FALSE),VLOOKUP(D69,'Bahías'!$A$2:$J$21,9,FALSE),VLOOKUP(D69,'Bahías'!$A$2:$J$21,10,FALSE)),""))))</f>
        <v/>
      </c>
      <c r="L69" s="25">
        <f>IF(OR(A69="",D69=""),"",SUMIFS($J$2:$J$501,$A$2:$A$501,A69,$D$2:$D$501,D69))</f>
        <v/>
      </c>
      <c r="M69" s="25">
        <f>IF(OR(K69="",L69=""),"",K69-L69)</f>
        <v/>
      </c>
      <c r="N69" s="26">
        <f>IFERROR(L69/K69,"")</f>
        <v/>
      </c>
      <c r="O69" s="27">
        <f>IF(OR(A69="",D69="",F69="",G69="",H69="",I69=""),"",IF(COUNTIF('Configuración'!$D$2:$D$31,A69)&gt;0,"Día cerrado",IF(OR(F69&lt;'Configuración'!$B$5,H69&gt;'Configuración'!$B$6),"Fuera de horario",IF(K69=0,"Sin capacidad",IF(L69&gt;K69,"Sobrecupo",IF(I69="Cancelada","OK",IF(COUNTIFS($A$2:$A$501,A69,$D$2:$D$501,D69,$F$2:$F$501,"&lt;"&amp;H69,$H$2:$H$501,"&gt;"&amp;F69,$I$2:$I$501,"&lt;&gt;Cancelada")-1&gt;0,"Traslape","OK")))))))</f>
        <v/>
      </c>
      <c r="P69" s="23" t="n"/>
      <c r="Q69">
        <f>IFERROR(IF(INDEX('Bahías'!$A$2:$A$21,ROW()-1)="","",INDEX('Bahías'!$A$2:$A$21,ROW()-1)),"")</f>
        <v/>
      </c>
      <c r="R69">
        <f>IFERROR(IF(INDEX('Configuración'!$G$2:$G$10,ROW()-1)="","",INDEX('Configuración'!$G$2:$G$10,ROW()-1)),"")</f>
        <v/>
      </c>
    </row>
    <row r="70">
      <c r="A70" s="11" t="n"/>
      <c r="B70" s="12" t="n"/>
      <c r="C70" s="17" t="n"/>
      <c r="D70" s="17" t="n"/>
      <c r="E70" s="17" t="n"/>
      <c r="F70" s="34" t="n"/>
      <c r="G70" s="19" t="n"/>
      <c r="H70" s="35">
        <f>IF(OR(F70="",G70=""),"",F70+G70/24)</f>
        <v/>
      </c>
      <c r="I70" s="17" t="n"/>
      <c r="J70" s="5">
        <f>IF(OR(A70="",G70="",I70=""),"",IF(I70="Cancelada",0,G70))</f>
        <v/>
      </c>
      <c r="K70" s="5">
        <f>IF(OR(A70="",D70=""),"",IF(COUNTIF('Configuración'!$D$2:$D$31,A70)&gt;0,0,IF(IFERROR(VLOOKUP(D70,'Bahías'!$A$2:$J$21,3,FALSE),"No")&lt;&gt;"Sí",0,IFERROR(CHOOSE(WEEKDAY(A70,2),VLOOKUP(D70,'Bahías'!$A$2:$J$21,4,FALSE),VLOOKUP(D70,'Bahías'!$A$2:$J$21,5,FALSE),VLOOKUP(D70,'Bahías'!$A$2:$J$21,6,FALSE),VLOOKUP(D70,'Bahías'!$A$2:$J$21,7,FALSE),VLOOKUP(D70,'Bahías'!$A$2:$J$21,8,FALSE),VLOOKUP(D70,'Bahías'!$A$2:$J$21,9,FALSE),VLOOKUP(D70,'Bahías'!$A$2:$J$21,10,FALSE)),""))))</f>
        <v/>
      </c>
      <c r="L70" s="5">
        <f>IF(OR(A70="",D70=""),"",SUMIFS($J$2:$J$501,$A$2:$A$501,A70,$D$2:$D$501,D70))</f>
        <v/>
      </c>
      <c r="M70" s="5">
        <f>IF(OR(K70="",L70=""),"",K70-L70)</f>
        <v/>
      </c>
      <c r="N70" s="21">
        <f>IFERROR(L70/K70,"")</f>
        <v/>
      </c>
      <c r="O70" s="22">
        <f>IF(OR(A70="",D70="",F70="",G70="",H70="",I70=""),"",IF(COUNTIF('Configuración'!$D$2:$D$31,A70)&gt;0,"Día cerrado",IF(OR(F70&lt;'Configuración'!$B$5,H70&gt;'Configuración'!$B$6),"Fuera de horario",IF(K70=0,"Sin capacidad",IF(L70&gt;K70,"Sobrecupo",IF(I70="Cancelada","OK",IF(COUNTIFS($A$2:$A$501,A70,$D$2:$D$501,D70,$F$2:$F$501,"&lt;"&amp;H70,$H$2:$H$501,"&gt;"&amp;F70,$I$2:$I$501,"&lt;&gt;Cancelada")-1&gt;0,"Traslape","OK")))))))</f>
        <v/>
      </c>
      <c r="P70" s="23" t="n"/>
      <c r="Q70">
        <f>IFERROR(IF(INDEX('Bahías'!$A$2:$A$21,ROW()-1)="","",INDEX('Bahías'!$A$2:$A$21,ROW()-1)),"")</f>
        <v/>
      </c>
      <c r="R70">
        <f>IFERROR(IF(INDEX('Configuración'!$G$2:$G$10,ROW()-1)="","",INDEX('Configuración'!$G$2:$G$10,ROW()-1)),"")</f>
        <v/>
      </c>
    </row>
    <row r="71">
      <c r="A71" s="11" t="n"/>
      <c r="B71" s="12" t="n"/>
      <c r="C71" s="17" t="n"/>
      <c r="D71" s="17" t="n"/>
      <c r="E71" s="17" t="n"/>
      <c r="F71" s="34" t="n"/>
      <c r="G71" s="19" t="n"/>
      <c r="H71" s="36">
        <f>IF(OR(F71="",G71=""),"",F71+G71/24)</f>
        <v/>
      </c>
      <c r="I71" s="17" t="n"/>
      <c r="J71" s="25">
        <f>IF(OR(A71="",G71="",I71=""),"",IF(I71="Cancelada",0,G71))</f>
        <v/>
      </c>
      <c r="K71" s="25">
        <f>IF(OR(A71="",D71=""),"",IF(COUNTIF('Configuración'!$D$2:$D$31,A71)&gt;0,0,IF(IFERROR(VLOOKUP(D71,'Bahías'!$A$2:$J$21,3,FALSE),"No")&lt;&gt;"Sí",0,IFERROR(CHOOSE(WEEKDAY(A71,2),VLOOKUP(D71,'Bahías'!$A$2:$J$21,4,FALSE),VLOOKUP(D71,'Bahías'!$A$2:$J$21,5,FALSE),VLOOKUP(D71,'Bahías'!$A$2:$J$21,6,FALSE),VLOOKUP(D71,'Bahías'!$A$2:$J$21,7,FALSE),VLOOKUP(D71,'Bahías'!$A$2:$J$21,8,FALSE),VLOOKUP(D71,'Bahías'!$A$2:$J$21,9,FALSE),VLOOKUP(D71,'Bahías'!$A$2:$J$21,10,FALSE)),""))))</f>
        <v/>
      </c>
      <c r="L71" s="25">
        <f>IF(OR(A71="",D71=""),"",SUMIFS($J$2:$J$501,$A$2:$A$501,A71,$D$2:$D$501,D71))</f>
        <v/>
      </c>
      <c r="M71" s="25">
        <f>IF(OR(K71="",L71=""),"",K71-L71)</f>
        <v/>
      </c>
      <c r="N71" s="26">
        <f>IFERROR(L71/K71,"")</f>
        <v/>
      </c>
      <c r="O71" s="27">
        <f>IF(OR(A71="",D71="",F71="",G71="",H71="",I71=""),"",IF(COUNTIF('Configuración'!$D$2:$D$31,A71)&gt;0,"Día cerrado",IF(OR(F71&lt;'Configuración'!$B$5,H71&gt;'Configuración'!$B$6),"Fuera de horario",IF(K71=0,"Sin capacidad",IF(L71&gt;K71,"Sobrecupo",IF(I71="Cancelada","OK",IF(COUNTIFS($A$2:$A$501,A71,$D$2:$D$501,D71,$F$2:$F$501,"&lt;"&amp;H71,$H$2:$H$501,"&gt;"&amp;F71,$I$2:$I$501,"&lt;&gt;Cancelada")-1&gt;0,"Traslape","OK")))))))</f>
        <v/>
      </c>
      <c r="P71" s="23" t="n"/>
      <c r="Q71">
        <f>IFERROR(IF(INDEX('Bahías'!$A$2:$A$21,ROW()-1)="","",INDEX('Bahías'!$A$2:$A$21,ROW()-1)),"")</f>
        <v/>
      </c>
      <c r="R71">
        <f>IFERROR(IF(INDEX('Configuración'!$G$2:$G$10,ROW()-1)="","",INDEX('Configuración'!$G$2:$G$10,ROW()-1)),"")</f>
        <v/>
      </c>
    </row>
    <row r="72">
      <c r="A72" s="11" t="n"/>
      <c r="B72" s="12" t="n"/>
      <c r="C72" s="17" t="n"/>
      <c r="D72" s="17" t="n"/>
      <c r="E72" s="17" t="n"/>
      <c r="F72" s="34" t="n"/>
      <c r="G72" s="19" t="n"/>
      <c r="H72" s="35">
        <f>IF(OR(F72="",G72=""),"",F72+G72/24)</f>
        <v/>
      </c>
      <c r="I72" s="17" t="n"/>
      <c r="J72" s="5">
        <f>IF(OR(A72="",G72="",I72=""),"",IF(I72="Cancelada",0,G72))</f>
        <v/>
      </c>
      <c r="K72" s="5">
        <f>IF(OR(A72="",D72=""),"",IF(COUNTIF('Configuración'!$D$2:$D$31,A72)&gt;0,0,IF(IFERROR(VLOOKUP(D72,'Bahías'!$A$2:$J$21,3,FALSE),"No")&lt;&gt;"Sí",0,IFERROR(CHOOSE(WEEKDAY(A72,2),VLOOKUP(D72,'Bahías'!$A$2:$J$21,4,FALSE),VLOOKUP(D72,'Bahías'!$A$2:$J$21,5,FALSE),VLOOKUP(D72,'Bahías'!$A$2:$J$21,6,FALSE),VLOOKUP(D72,'Bahías'!$A$2:$J$21,7,FALSE),VLOOKUP(D72,'Bahías'!$A$2:$J$21,8,FALSE),VLOOKUP(D72,'Bahías'!$A$2:$J$21,9,FALSE),VLOOKUP(D72,'Bahías'!$A$2:$J$21,10,FALSE)),""))))</f>
        <v/>
      </c>
      <c r="L72" s="5">
        <f>IF(OR(A72="",D72=""),"",SUMIFS($J$2:$J$501,$A$2:$A$501,A72,$D$2:$D$501,D72))</f>
        <v/>
      </c>
      <c r="M72" s="5">
        <f>IF(OR(K72="",L72=""),"",K72-L72)</f>
        <v/>
      </c>
      <c r="N72" s="21">
        <f>IFERROR(L72/K72,"")</f>
        <v/>
      </c>
      <c r="O72" s="22">
        <f>IF(OR(A72="",D72="",F72="",G72="",H72="",I72=""),"",IF(COUNTIF('Configuración'!$D$2:$D$31,A72)&gt;0,"Día cerrado",IF(OR(F72&lt;'Configuración'!$B$5,H72&gt;'Configuración'!$B$6),"Fuera de horario",IF(K72=0,"Sin capacidad",IF(L72&gt;K72,"Sobrecupo",IF(I72="Cancelada","OK",IF(COUNTIFS($A$2:$A$501,A72,$D$2:$D$501,D72,$F$2:$F$501,"&lt;"&amp;H72,$H$2:$H$501,"&gt;"&amp;F72,$I$2:$I$501,"&lt;&gt;Cancelada")-1&gt;0,"Traslape","OK")))))))</f>
        <v/>
      </c>
      <c r="P72" s="23" t="n"/>
      <c r="Q72">
        <f>IFERROR(IF(INDEX('Bahías'!$A$2:$A$21,ROW()-1)="","",INDEX('Bahías'!$A$2:$A$21,ROW()-1)),"")</f>
        <v/>
      </c>
      <c r="R72">
        <f>IFERROR(IF(INDEX('Configuración'!$G$2:$G$10,ROW()-1)="","",INDEX('Configuración'!$G$2:$G$10,ROW()-1)),"")</f>
        <v/>
      </c>
    </row>
    <row r="73">
      <c r="A73" s="11" t="n"/>
      <c r="B73" s="12" t="n"/>
      <c r="C73" s="17" t="n"/>
      <c r="D73" s="17" t="n"/>
      <c r="E73" s="17" t="n"/>
      <c r="F73" s="34" t="n"/>
      <c r="G73" s="19" t="n"/>
      <c r="H73" s="36">
        <f>IF(OR(F73="",G73=""),"",F73+G73/24)</f>
        <v/>
      </c>
      <c r="I73" s="17" t="n"/>
      <c r="J73" s="25">
        <f>IF(OR(A73="",G73="",I73=""),"",IF(I73="Cancelada",0,G73))</f>
        <v/>
      </c>
      <c r="K73" s="25">
        <f>IF(OR(A73="",D73=""),"",IF(COUNTIF('Configuración'!$D$2:$D$31,A73)&gt;0,0,IF(IFERROR(VLOOKUP(D73,'Bahías'!$A$2:$J$21,3,FALSE),"No")&lt;&gt;"Sí",0,IFERROR(CHOOSE(WEEKDAY(A73,2),VLOOKUP(D73,'Bahías'!$A$2:$J$21,4,FALSE),VLOOKUP(D73,'Bahías'!$A$2:$J$21,5,FALSE),VLOOKUP(D73,'Bahías'!$A$2:$J$21,6,FALSE),VLOOKUP(D73,'Bahías'!$A$2:$J$21,7,FALSE),VLOOKUP(D73,'Bahías'!$A$2:$J$21,8,FALSE),VLOOKUP(D73,'Bahías'!$A$2:$J$21,9,FALSE),VLOOKUP(D73,'Bahías'!$A$2:$J$21,10,FALSE)),""))))</f>
        <v/>
      </c>
      <c r="L73" s="25">
        <f>IF(OR(A73="",D73=""),"",SUMIFS($J$2:$J$501,$A$2:$A$501,A73,$D$2:$D$501,D73))</f>
        <v/>
      </c>
      <c r="M73" s="25">
        <f>IF(OR(K73="",L73=""),"",K73-L73)</f>
        <v/>
      </c>
      <c r="N73" s="26">
        <f>IFERROR(L73/K73,"")</f>
        <v/>
      </c>
      <c r="O73" s="27">
        <f>IF(OR(A73="",D73="",F73="",G73="",H73="",I73=""),"",IF(COUNTIF('Configuración'!$D$2:$D$31,A73)&gt;0,"Día cerrado",IF(OR(F73&lt;'Configuración'!$B$5,H73&gt;'Configuración'!$B$6),"Fuera de horario",IF(K73=0,"Sin capacidad",IF(L73&gt;K73,"Sobrecupo",IF(I73="Cancelada","OK",IF(COUNTIFS($A$2:$A$501,A73,$D$2:$D$501,D73,$F$2:$F$501,"&lt;"&amp;H73,$H$2:$H$501,"&gt;"&amp;F73,$I$2:$I$501,"&lt;&gt;Cancelada")-1&gt;0,"Traslape","OK")))))))</f>
        <v/>
      </c>
      <c r="P73" s="23" t="n"/>
      <c r="Q73">
        <f>IFERROR(IF(INDEX('Bahías'!$A$2:$A$21,ROW()-1)="","",INDEX('Bahías'!$A$2:$A$21,ROW()-1)),"")</f>
        <v/>
      </c>
      <c r="R73">
        <f>IFERROR(IF(INDEX('Configuración'!$G$2:$G$10,ROW()-1)="","",INDEX('Configuración'!$G$2:$G$10,ROW()-1)),"")</f>
        <v/>
      </c>
    </row>
    <row r="74">
      <c r="A74" s="11" t="n"/>
      <c r="B74" s="12" t="n"/>
      <c r="C74" s="17" t="n"/>
      <c r="D74" s="17" t="n"/>
      <c r="E74" s="17" t="n"/>
      <c r="F74" s="34" t="n"/>
      <c r="G74" s="19" t="n"/>
      <c r="H74" s="35">
        <f>IF(OR(F74="",G74=""),"",F74+G74/24)</f>
        <v/>
      </c>
      <c r="I74" s="17" t="n"/>
      <c r="J74" s="5">
        <f>IF(OR(A74="",G74="",I74=""),"",IF(I74="Cancelada",0,G74))</f>
        <v/>
      </c>
      <c r="K74" s="5">
        <f>IF(OR(A74="",D74=""),"",IF(COUNTIF('Configuración'!$D$2:$D$31,A74)&gt;0,0,IF(IFERROR(VLOOKUP(D74,'Bahías'!$A$2:$J$21,3,FALSE),"No")&lt;&gt;"Sí",0,IFERROR(CHOOSE(WEEKDAY(A74,2),VLOOKUP(D74,'Bahías'!$A$2:$J$21,4,FALSE),VLOOKUP(D74,'Bahías'!$A$2:$J$21,5,FALSE),VLOOKUP(D74,'Bahías'!$A$2:$J$21,6,FALSE),VLOOKUP(D74,'Bahías'!$A$2:$J$21,7,FALSE),VLOOKUP(D74,'Bahías'!$A$2:$J$21,8,FALSE),VLOOKUP(D74,'Bahías'!$A$2:$J$21,9,FALSE),VLOOKUP(D74,'Bahías'!$A$2:$J$21,10,FALSE)),""))))</f>
        <v/>
      </c>
      <c r="L74" s="5">
        <f>IF(OR(A74="",D74=""),"",SUMIFS($J$2:$J$501,$A$2:$A$501,A74,$D$2:$D$501,D74))</f>
        <v/>
      </c>
      <c r="M74" s="5">
        <f>IF(OR(K74="",L74=""),"",K74-L74)</f>
        <v/>
      </c>
      <c r="N74" s="21">
        <f>IFERROR(L74/K74,"")</f>
        <v/>
      </c>
      <c r="O74" s="22">
        <f>IF(OR(A74="",D74="",F74="",G74="",H74="",I74=""),"",IF(COUNTIF('Configuración'!$D$2:$D$31,A74)&gt;0,"Día cerrado",IF(OR(F74&lt;'Configuración'!$B$5,H74&gt;'Configuración'!$B$6),"Fuera de horario",IF(K74=0,"Sin capacidad",IF(L74&gt;K74,"Sobrecupo",IF(I74="Cancelada","OK",IF(COUNTIFS($A$2:$A$501,A74,$D$2:$D$501,D74,$F$2:$F$501,"&lt;"&amp;H74,$H$2:$H$501,"&gt;"&amp;F74,$I$2:$I$501,"&lt;&gt;Cancelada")-1&gt;0,"Traslape","OK")))))))</f>
        <v/>
      </c>
      <c r="P74" s="23" t="n"/>
      <c r="Q74">
        <f>IFERROR(IF(INDEX('Bahías'!$A$2:$A$21,ROW()-1)="","",INDEX('Bahías'!$A$2:$A$21,ROW()-1)),"")</f>
        <v/>
      </c>
      <c r="R74">
        <f>IFERROR(IF(INDEX('Configuración'!$G$2:$G$10,ROW()-1)="","",INDEX('Configuración'!$G$2:$G$10,ROW()-1)),"")</f>
        <v/>
      </c>
    </row>
    <row r="75">
      <c r="A75" s="11" t="n"/>
      <c r="B75" s="12" t="n"/>
      <c r="C75" s="17" t="n"/>
      <c r="D75" s="17" t="n"/>
      <c r="E75" s="17" t="n"/>
      <c r="F75" s="34" t="n"/>
      <c r="G75" s="19" t="n"/>
      <c r="H75" s="36">
        <f>IF(OR(F75="",G75=""),"",F75+G75/24)</f>
        <v/>
      </c>
      <c r="I75" s="17" t="n"/>
      <c r="J75" s="25">
        <f>IF(OR(A75="",G75="",I75=""),"",IF(I75="Cancelada",0,G75))</f>
        <v/>
      </c>
      <c r="K75" s="25">
        <f>IF(OR(A75="",D75=""),"",IF(COUNTIF('Configuración'!$D$2:$D$31,A75)&gt;0,0,IF(IFERROR(VLOOKUP(D75,'Bahías'!$A$2:$J$21,3,FALSE),"No")&lt;&gt;"Sí",0,IFERROR(CHOOSE(WEEKDAY(A75,2),VLOOKUP(D75,'Bahías'!$A$2:$J$21,4,FALSE),VLOOKUP(D75,'Bahías'!$A$2:$J$21,5,FALSE),VLOOKUP(D75,'Bahías'!$A$2:$J$21,6,FALSE),VLOOKUP(D75,'Bahías'!$A$2:$J$21,7,FALSE),VLOOKUP(D75,'Bahías'!$A$2:$J$21,8,FALSE),VLOOKUP(D75,'Bahías'!$A$2:$J$21,9,FALSE),VLOOKUP(D75,'Bahías'!$A$2:$J$21,10,FALSE)),""))))</f>
        <v/>
      </c>
      <c r="L75" s="25">
        <f>IF(OR(A75="",D75=""),"",SUMIFS($J$2:$J$501,$A$2:$A$501,A75,$D$2:$D$501,D75))</f>
        <v/>
      </c>
      <c r="M75" s="25">
        <f>IF(OR(K75="",L75=""),"",K75-L75)</f>
        <v/>
      </c>
      <c r="N75" s="26">
        <f>IFERROR(L75/K75,"")</f>
        <v/>
      </c>
      <c r="O75" s="27">
        <f>IF(OR(A75="",D75="",F75="",G75="",H75="",I75=""),"",IF(COUNTIF('Configuración'!$D$2:$D$31,A75)&gt;0,"Día cerrado",IF(OR(F75&lt;'Configuración'!$B$5,H75&gt;'Configuración'!$B$6),"Fuera de horario",IF(K75=0,"Sin capacidad",IF(L75&gt;K75,"Sobrecupo",IF(I75="Cancelada","OK",IF(COUNTIFS($A$2:$A$501,A75,$D$2:$D$501,D75,$F$2:$F$501,"&lt;"&amp;H75,$H$2:$H$501,"&gt;"&amp;F75,$I$2:$I$501,"&lt;&gt;Cancelada")-1&gt;0,"Traslape","OK")))))))</f>
        <v/>
      </c>
      <c r="P75" s="23" t="n"/>
      <c r="Q75">
        <f>IFERROR(IF(INDEX('Bahías'!$A$2:$A$21,ROW()-1)="","",INDEX('Bahías'!$A$2:$A$21,ROW()-1)),"")</f>
        <v/>
      </c>
      <c r="R75">
        <f>IFERROR(IF(INDEX('Configuración'!$G$2:$G$10,ROW()-1)="","",INDEX('Configuración'!$G$2:$G$10,ROW()-1)),"")</f>
        <v/>
      </c>
    </row>
    <row r="76">
      <c r="A76" s="11" t="n"/>
      <c r="B76" s="12" t="n"/>
      <c r="C76" s="17" t="n"/>
      <c r="D76" s="17" t="n"/>
      <c r="E76" s="17" t="n"/>
      <c r="F76" s="34" t="n"/>
      <c r="G76" s="19" t="n"/>
      <c r="H76" s="35">
        <f>IF(OR(F76="",G76=""),"",F76+G76/24)</f>
        <v/>
      </c>
      <c r="I76" s="17" t="n"/>
      <c r="J76" s="5">
        <f>IF(OR(A76="",G76="",I76=""),"",IF(I76="Cancelada",0,G76))</f>
        <v/>
      </c>
      <c r="K76" s="5">
        <f>IF(OR(A76="",D76=""),"",IF(COUNTIF('Configuración'!$D$2:$D$31,A76)&gt;0,0,IF(IFERROR(VLOOKUP(D76,'Bahías'!$A$2:$J$21,3,FALSE),"No")&lt;&gt;"Sí",0,IFERROR(CHOOSE(WEEKDAY(A76,2),VLOOKUP(D76,'Bahías'!$A$2:$J$21,4,FALSE),VLOOKUP(D76,'Bahías'!$A$2:$J$21,5,FALSE),VLOOKUP(D76,'Bahías'!$A$2:$J$21,6,FALSE),VLOOKUP(D76,'Bahías'!$A$2:$J$21,7,FALSE),VLOOKUP(D76,'Bahías'!$A$2:$J$21,8,FALSE),VLOOKUP(D76,'Bahías'!$A$2:$J$21,9,FALSE),VLOOKUP(D76,'Bahías'!$A$2:$J$21,10,FALSE)),""))))</f>
        <v/>
      </c>
      <c r="L76" s="5">
        <f>IF(OR(A76="",D76=""),"",SUMIFS($J$2:$J$501,$A$2:$A$501,A76,$D$2:$D$501,D76))</f>
        <v/>
      </c>
      <c r="M76" s="5">
        <f>IF(OR(K76="",L76=""),"",K76-L76)</f>
        <v/>
      </c>
      <c r="N76" s="21">
        <f>IFERROR(L76/K76,"")</f>
        <v/>
      </c>
      <c r="O76" s="22">
        <f>IF(OR(A76="",D76="",F76="",G76="",H76="",I76=""),"",IF(COUNTIF('Configuración'!$D$2:$D$31,A76)&gt;0,"Día cerrado",IF(OR(F76&lt;'Configuración'!$B$5,H76&gt;'Configuración'!$B$6),"Fuera de horario",IF(K76=0,"Sin capacidad",IF(L76&gt;K76,"Sobrecupo",IF(I76="Cancelada","OK",IF(COUNTIFS($A$2:$A$501,A76,$D$2:$D$501,D76,$F$2:$F$501,"&lt;"&amp;H76,$H$2:$H$501,"&gt;"&amp;F76,$I$2:$I$501,"&lt;&gt;Cancelada")-1&gt;0,"Traslape","OK")))))))</f>
        <v/>
      </c>
      <c r="P76" s="23" t="n"/>
      <c r="Q76">
        <f>IFERROR(IF(INDEX('Bahías'!$A$2:$A$21,ROW()-1)="","",INDEX('Bahías'!$A$2:$A$21,ROW()-1)),"")</f>
        <v/>
      </c>
      <c r="R76">
        <f>IFERROR(IF(INDEX('Configuración'!$G$2:$G$10,ROW()-1)="","",INDEX('Configuración'!$G$2:$G$10,ROW()-1)),"")</f>
        <v/>
      </c>
    </row>
    <row r="77">
      <c r="A77" s="11" t="n"/>
      <c r="B77" s="12" t="n"/>
      <c r="C77" s="17" t="n"/>
      <c r="D77" s="17" t="n"/>
      <c r="E77" s="17" t="n"/>
      <c r="F77" s="34" t="n"/>
      <c r="G77" s="19" t="n"/>
      <c r="H77" s="36">
        <f>IF(OR(F77="",G77=""),"",F77+G77/24)</f>
        <v/>
      </c>
      <c r="I77" s="17" t="n"/>
      <c r="J77" s="25">
        <f>IF(OR(A77="",G77="",I77=""),"",IF(I77="Cancelada",0,G77))</f>
        <v/>
      </c>
      <c r="K77" s="25">
        <f>IF(OR(A77="",D77=""),"",IF(COUNTIF('Configuración'!$D$2:$D$31,A77)&gt;0,0,IF(IFERROR(VLOOKUP(D77,'Bahías'!$A$2:$J$21,3,FALSE),"No")&lt;&gt;"Sí",0,IFERROR(CHOOSE(WEEKDAY(A77,2),VLOOKUP(D77,'Bahías'!$A$2:$J$21,4,FALSE),VLOOKUP(D77,'Bahías'!$A$2:$J$21,5,FALSE),VLOOKUP(D77,'Bahías'!$A$2:$J$21,6,FALSE),VLOOKUP(D77,'Bahías'!$A$2:$J$21,7,FALSE),VLOOKUP(D77,'Bahías'!$A$2:$J$21,8,FALSE),VLOOKUP(D77,'Bahías'!$A$2:$J$21,9,FALSE),VLOOKUP(D77,'Bahías'!$A$2:$J$21,10,FALSE)),""))))</f>
        <v/>
      </c>
      <c r="L77" s="25">
        <f>IF(OR(A77="",D77=""),"",SUMIFS($J$2:$J$501,$A$2:$A$501,A77,$D$2:$D$501,D77))</f>
        <v/>
      </c>
      <c r="M77" s="25">
        <f>IF(OR(K77="",L77=""),"",K77-L77)</f>
        <v/>
      </c>
      <c r="N77" s="26">
        <f>IFERROR(L77/K77,"")</f>
        <v/>
      </c>
      <c r="O77" s="27">
        <f>IF(OR(A77="",D77="",F77="",G77="",H77="",I77=""),"",IF(COUNTIF('Configuración'!$D$2:$D$31,A77)&gt;0,"Día cerrado",IF(OR(F77&lt;'Configuración'!$B$5,H77&gt;'Configuración'!$B$6),"Fuera de horario",IF(K77=0,"Sin capacidad",IF(L77&gt;K77,"Sobrecupo",IF(I77="Cancelada","OK",IF(COUNTIFS($A$2:$A$501,A77,$D$2:$D$501,D77,$F$2:$F$501,"&lt;"&amp;H77,$H$2:$H$501,"&gt;"&amp;F77,$I$2:$I$501,"&lt;&gt;Cancelada")-1&gt;0,"Traslape","OK")))))))</f>
        <v/>
      </c>
      <c r="P77" s="23" t="n"/>
      <c r="Q77">
        <f>IFERROR(IF(INDEX('Bahías'!$A$2:$A$21,ROW()-1)="","",INDEX('Bahías'!$A$2:$A$21,ROW()-1)),"")</f>
        <v/>
      </c>
      <c r="R77">
        <f>IFERROR(IF(INDEX('Configuración'!$G$2:$G$10,ROW()-1)="","",INDEX('Configuración'!$G$2:$G$10,ROW()-1)),"")</f>
        <v/>
      </c>
    </row>
    <row r="78">
      <c r="A78" s="11" t="n"/>
      <c r="B78" s="12" t="n"/>
      <c r="C78" s="17" t="n"/>
      <c r="D78" s="17" t="n"/>
      <c r="E78" s="17" t="n"/>
      <c r="F78" s="34" t="n"/>
      <c r="G78" s="19" t="n"/>
      <c r="H78" s="35">
        <f>IF(OR(F78="",G78=""),"",F78+G78/24)</f>
        <v/>
      </c>
      <c r="I78" s="17" t="n"/>
      <c r="J78" s="5">
        <f>IF(OR(A78="",G78="",I78=""),"",IF(I78="Cancelada",0,G78))</f>
        <v/>
      </c>
      <c r="K78" s="5">
        <f>IF(OR(A78="",D78=""),"",IF(COUNTIF('Configuración'!$D$2:$D$31,A78)&gt;0,0,IF(IFERROR(VLOOKUP(D78,'Bahías'!$A$2:$J$21,3,FALSE),"No")&lt;&gt;"Sí",0,IFERROR(CHOOSE(WEEKDAY(A78,2),VLOOKUP(D78,'Bahías'!$A$2:$J$21,4,FALSE),VLOOKUP(D78,'Bahías'!$A$2:$J$21,5,FALSE),VLOOKUP(D78,'Bahías'!$A$2:$J$21,6,FALSE),VLOOKUP(D78,'Bahías'!$A$2:$J$21,7,FALSE),VLOOKUP(D78,'Bahías'!$A$2:$J$21,8,FALSE),VLOOKUP(D78,'Bahías'!$A$2:$J$21,9,FALSE),VLOOKUP(D78,'Bahías'!$A$2:$J$21,10,FALSE)),""))))</f>
        <v/>
      </c>
      <c r="L78" s="5">
        <f>IF(OR(A78="",D78=""),"",SUMIFS($J$2:$J$501,$A$2:$A$501,A78,$D$2:$D$501,D78))</f>
        <v/>
      </c>
      <c r="M78" s="5">
        <f>IF(OR(K78="",L78=""),"",K78-L78)</f>
        <v/>
      </c>
      <c r="N78" s="21">
        <f>IFERROR(L78/K78,"")</f>
        <v/>
      </c>
      <c r="O78" s="22">
        <f>IF(OR(A78="",D78="",F78="",G78="",H78="",I78=""),"",IF(COUNTIF('Configuración'!$D$2:$D$31,A78)&gt;0,"Día cerrado",IF(OR(F78&lt;'Configuración'!$B$5,H78&gt;'Configuración'!$B$6),"Fuera de horario",IF(K78=0,"Sin capacidad",IF(L78&gt;K78,"Sobrecupo",IF(I78="Cancelada","OK",IF(COUNTIFS($A$2:$A$501,A78,$D$2:$D$501,D78,$F$2:$F$501,"&lt;"&amp;H78,$H$2:$H$501,"&gt;"&amp;F78,$I$2:$I$501,"&lt;&gt;Cancelada")-1&gt;0,"Traslape","OK")))))))</f>
        <v/>
      </c>
      <c r="P78" s="23" t="n"/>
      <c r="Q78">
        <f>IFERROR(IF(INDEX('Bahías'!$A$2:$A$21,ROW()-1)="","",INDEX('Bahías'!$A$2:$A$21,ROW()-1)),"")</f>
        <v/>
      </c>
      <c r="R78">
        <f>IFERROR(IF(INDEX('Configuración'!$G$2:$G$10,ROW()-1)="","",INDEX('Configuración'!$G$2:$G$10,ROW()-1)),"")</f>
        <v/>
      </c>
    </row>
    <row r="79">
      <c r="A79" s="11" t="n"/>
      <c r="B79" s="12" t="n"/>
      <c r="C79" s="17" t="n"/>
      <c r="D79" s="17" t="n"/>
      <c r="E79" s="17" t="n"/>
      <c r="F79" s="34" t="n"/>
      <c r="G79" s="19" t="n"/>
      <c r="H79" s="36">
        <f>IF(OR(F79="",G79=""),"",F79+G79/24)</f>
        <v/>
      </c>
      <c r="I79" s="17" t="n"/>
      <c r="J79" s="25">
        <f>IF(OR(A79="",G79="",I79=""),"",IF(I79="Cancelada",0,G79))</f>
        <v/>
      </c>
      <c r="K79" s="25">
        <f>IF(OR(A79="",D79=""),"",IF(COUNTIF('Configuración'!$D$2:$D$31,A79)&gt;0,0,IF(IFERROR(VLOOKUP(D79,'Bahías'!$A$2:$J$21,3,FALSE),"No")&lt;&gt;"Sí",0,IFERROR(CHOOSE(WEEKDAY(A79,2),VLOOKUP(D79,'Bahías'!$A$2:$J$21,4,FALSE),VLOOKUP(D79,'Bahías'!$A$2:$J$21,5,FALSE),VLOOKUP(D79,'Bahías'!$A$2:$J$21,6,FALSE),VLOOKUP(D79,'Bahías'!$A$2:$J$21,7,FALSE),VLOOKUP(D79,'Bahías'!$A$2:$J$21,8,FALSE),VLOOKUP(D79,'Bahías'!$A$2:$J$21,9,FALSE),VLOOKUP(D79,'Bahías'!$A$2:$J$21,10,FALSE)),""))))</f>
        <v/>
      </c>
      <c r="L79" s="25">
        <f>IF(OR(A79="",D79=""),"",SUMIFS($J$2:$J$501,$A$2:$A$501,A79,$D$2:$D$501,D79))</f>
        <v/>
      </c>
      <c r="M79" s="25">
        <f>IF(OR(K79="",L79=""),"",K79-L79)</f>
        <v/>
      </c>
      <c r="N79" s="26">
        <f>IFERROR(L79/K79,"")</f>
        <v/>
      </c>
      <c r="O79" s="27">
        <f>IF(OR(A79="",D79="",F79="",G79="",H79="",I79=""),"",IF(COUNTIF('Configuración'!$D$2:$D$31,A79)&gt;0,"Día cerrado",IF(OR(F79&lt;'Configuración'!$B$5,H79&gt;'Configuración'!$B$6),"Fuera de horario",IF(K79=0,"Sin capacidad",IF(L79&gt;K79,"Sobrecupo",IF(I79="Cancelada","OK",IF(COUNTIFS($A$2:$A$501,A79,$D$2:$D$501,D79,$F$2:$F$501,"&lt;"&amp;H79,$H$2:$H$501,"&gt;"&amp;F79,$I$2:$I$501,"&lt;&gt;Cancelada")-1&gt;0,"Traslape","OK")))))))</f>
        <v/>
      </c>
      <c r="P79" s="23" t="n"/>
      <c r="Q79">
        <f>IFERROR(IF(INDEX('Bahías'!$A$2:$A$21,ROW()-1)="","",INDEX('Bahías'!$A$2:$A$21,ROW()-1)),"")</f>
        <v/>
      </c>
      <c r="R79">
        <f>IFERROR(IF(INDEX('Configuración'!$G$2:$G$10,ROW()-1)="","",INDEX('Configuración'!$G$2:$G$10,ROW()-1)),"")</f>
        <v/>
      </c>
    </row>
    <row r="80">
      <c r="A80" s="11" t="n"/>
      <c r="B80" s="12" t="n"/>
      <c r="C80" s="17" t="n"/>
      <c r="D80" s="17" t="n"/>
      <c r="E80" s="17" t="n"/>
      <c r="F80" s="34" t="n"/>
      <c r="G80" s="19" t="n"/>
      <c r="H80" s="35">
        <f>IF(OR(F80="",G80=""),"",F80+G80/24)</f>
        <v/>
      </c>
      <c r="I80" s="17" t="n"/>
      <c r="J80" s="5">
        <f>IF(OR(A80="",G80="",I80=""),"",IF(I80="Cancelada",0,G80))</f>
        <v/>
      </c>
      <c r="K80" s="5">
        <f>IF(OR(A80="",D80=""),"",IF(COUNTIF('Configuración'!$D$2:$D$31,A80)&gt;0,0,IF(IFERROR(VLOOKUP(D80,'Bahías'!$A$2:$J$21,3,FALSE),"No")&lt;&gt;"Sí",0,IFERROR(CHOOSE(WEEKDAY(A80,2),VLOOKUP(D80,'Bahías'!$A$2:$J$21,4,FALSE),VLOOKUP(D80,'Bahías'!$A$2:$J$21,5,FALSE),VLOOKUP(D80,'Bahías'!$A$2:$J$21,6,FALSE),VLOOKUP(D80,'Bahías'!$A$2:$J$21,7,FALSE),VLOOKUP(D80,'Bahías'!$A$2:$J$21,8,FALSE),VLOOKUP(D80,'Bahías'!$A$2:$J$21,9,FALSE),VLOOKUP(D80,'Bahías'!$A$2:$J$21,10,FALSE)),""))))</f>
        <v/>
      </c>
      <c r="L80" s="5">
        <f>IF(OR(A80="",D80=""),"",SUMIFS($J$2:$J$501,$A$2:$A$501,A80,$D$2:$D$501,D80))</f>
        <v/>
      </c>
      <c r="M80" s="5">
        <f>IF(OR(K80="",L80=""),"",K80-L80)</f>
        <v/>
      </c>
      <c r="N80" s="21">
        <f>IFERROR(L80/K80,"")</f>
        <v/>
      </c>
      <c r="O80" s="22">
        <f>IF(OR(A80="",D80="",F80="",G80="",H80="",I80=""),"",IF(COUNTIF('Configuración'!$D$2:$D$31,A80)&gt;0,"Día cerrado",IF(OR(F80&lt;'Configuración'!$B$5,H80&gt;'Configuración'!$B$6),"Fuera de horario",IF(K80=0,"Sin capacidad",IF(L80&gt;K80,"Sobrecupo",IF(I80="Cancelada","OK",IF(COUNTIFS($A$2:$A$501,A80,$D$2:$D$501,D80,$F$2:$F$501,"&lt;"&amp;H80,$H$2:$H$501,"&gt;"&amp;F80,$I$2:$I$501,"&lt;&gt;Cancelada")-1&gt;0,"Traslape","OK")))))))</f>
        <v/>
      </c>
      <c r="P80" s="23" t="n"/>
      <c r="Q80">
        <f>IFERROR(IF(INDEX('Bahías'!$A$2:$A$21,ROW()-1)="","",INDEX('Bahías'!$A$2:$A$21,ROW()-1)),"")</f>
        <v/>
      </c>
      <c r="R80">
        <f>IFERROR(IF(INDEX('Configuración'!$G$2:$G$10,ROW()-1)="","",INDEX('Configuración'!$G$2:$G$10,ROW()-1)),"")</f>
        <v/>
      </c>
    </row>
    <row r="81">
      <c r="A81" s="11" t="n"/>
      <c r="B81" s="12" t="n"/>
      <c r="C81" s="17" t="n"/>
      <c r="D81" s="17" t="n"/>
      <c r="E81" s="17" t="n"/>
      <c r="F81" s="34" t="n"/>
      <c r="G81" s="19" t="n"/>
      <c r="H81" s="36">
        <f>IF(OR(F81="",G81=""),"",F81+G81/24)</f>
        <v/>
      </c>
      <c r="I81" s="17" t="n"/>
      <c r="J81" s="25">
        <f>IF(OR(A81="",G81="",I81=""),"",IF(I81="Cancelada",0,G81))</f>
        <v/>
      </c>
      <c r="K81" s="25">
        <f>IF(OR(A81="",D81=""),"",IF(COUNTIF('Configuración'!$D$2:$D$31,A81)&gt;0,0,IF(IFERROR(VLOOKUP(D81,'Bahías'!$A$2:$J$21,3,FALSE),"No")&lt;&gt;"Sí",0,IFERROR(CHOOSE(WEEKDAY(A81,2),VLOOKUP(D81,'Bahías'!$A$2:$J$21,4,FALSE),VLOOKUP(D81,'Bahías'!$A$2:$J$21,5,FALSE),VLOOKUP(D81,'Bahías'!$A$2:$J$21,6,FALSE),VLOOKUP(D81,'Bahías'!$A$2:$J$21,7,FALSE),VLOOKUP(D81,'Bahías'!$A$2:$J$21,8,FALSE),VLOOKUP(D81,'Bahías'!$A$2:$J$21,9,FALSE),VLOOKUP(D81,'Bahías'!$A$2:$J$21,10,FALSE)),""))))</f>
        <v/>
      </c>
      <c r="L81" s="25">
        <f>IF(OR(A81="",D81=""),"",SUMIFS($J$2:$J$501,$A$2:$A$501,A81,$D$2:$D$501,D81))</f>
        <v/>
      </c>
      <c r="M81" s="25">
        <f>IF(OR(K81="",L81=""),"",K81-L81)</f>
        <v/>
      </c>
      <c r="N81" s="26">
        <f>IFERROR(L81/K81,"")</f>
        <v/>
      </c>
      <c r="O81" s="27">
        <f>IF(OR(A81="",D81="",F81="",G81="",H81="",I81=""),"",IF(COUNTIF('Configuración'!$D$2:$D$31,A81)&gt;0,"Día cerrado",IF(OR(F81&lt;'Configuración'!$B$5,H81&gt;'Configuración'!$B$6),"Fuera de horario",IF(K81=0,"Sin capacidad",IF(L81&gt;K81,"Sobrecupo",IF(I81="Cancelada","OK",IF(COUNTIFS($A$2:$A$501,A81,$D$2:$D$501,D81,$F$2:$F$501,"&lt;"&amp;H81,$H$2:$H$501,"&gt;"&amp;F81,$I$2:$I$501,"&lt;&gt;Cancelada")-1&gt;0,"Traslape","OK")))))))</f>
        <v/>
      </c>
      <c r="P81" s="23" t="n"/>
      <c r="Q81">
        <f>IFERROR(IF(INDEX('Bahías'!$A$2:$A$21,ROW()-1)="","",INDEX('Bahías'!$A$2:$A$21,ROW()-1)),"")</f>
        <v/>
      </c>
      <c r="R81">
        <f>IFERROR(IF(INDEX('Configuración'!$G$2:$G$10,ROW()-1)="","",INDEX('Configuración'!$G$2:$G$10,ROW()-1)),"")</f>
        <v/>
      </c>
    </row>
    <row r="82">
      <c r="A82" s="11" t="n"/>
      <c r="B82" s="12" t="n"/>
      <c r="C82" s="17" t="n"/>
      <c r="D82" s="17" t="n"/>
      <c r="E82" s="17" t="n"/>
      <c r="F82" s="34" t="n"/>
      <c r="G82" s="19" t="n"/>
      <c r="H82" s="35">
        <f>IF(OR(F82="",G82=""),"",F82+G82/24)</f>
        <v/>
      </c>
      <c r="I82" s="17" t="n"/>
      <c r="J82" s="5">
        <f>IF(OR(A82="",G82="",I82=""),"",IF(I82="Cancelada",0,G82))</f>
        <v/>
      </c>
      <c r="K82" s="5">
        <f>IF(OR(A82="",D82=""),"",IF(COUNTIF('Configuración'!$D$2:$D$31,A82)&gt;0,0,IF(IFERROR(VLOOKUP(D82,'Bahías'!$A$2:$J$21,3,FALSE),"No")&lt;&gt;"Sí",0,IFERROR(CHOOSE(WEEKDAY(A82,2),VLOOKUP(D82,'Bahías'!$A$2:$J$21,4,FALSE),VLOOKUP(D82,'Bahías'!$A$2:$J$21,5,FALSE),VLOOKUP(D82,'Bahías'!$A$2:$J$21,6,FALSE),VLOOKUP(D82,'Bahías'!$A$2:$J$21,7,FALSE),VLOOKUP(D82,'Bahías'!$A$2:$J$21,8,FALSE),VLOOKUP(D82,'Bahías'!$A$2:$J$21,9,FALSE),VLOOKUP(D82,'Bahías'!$A$2:$J$21,10,FALSE)),""))))</f>
        <v/>
      </c>
      <c r="L82" s="5">
        <f>IF(OR(A82="",D82=""),"",SUMIFS($J$2:$J$501,$A$2:$A$501,A82,$D$2:$D$501,D82))</f>
        <v/>
      </c>
      <c r="M82" s="5">
        <f>IF(OR(K82="",L82=""),"",K82-L82)</f>
        <v/>
      </c>
      <c r="N82" s="21">
        <f>IFERROR(L82/K82,"")</f>
        <v/>
      </c>
      <c r="O82" s="22">
        <f>IF(OR(A82="",D82="",F82="",G82="",H82="",I82=""),"",IF(COUNTIF('Configuración'!$D$2:$D$31,A82)&gt;0,"Día cerrado",IF(OR(F82&lt;'Configuración'!$B$5,H82&gt;'Configuración'!$B$6),"Fuera de horario",IF(K82=0,"Sin capacidad",IF(L82&gt;K82,"Sobrecupo",IF(I82="Cancelada","OK",IF(COUNTIFS($A$2:$A$501,A82,$D$2:$D$501,D82,$F$2:$F$501,"&lt;"&amp;H82,$H$2:$H$501,"&gt;"&amp;F82,$I$2:$I$501,"&lt;&gt;Cancelada")-1&gt;0,"Traslape","OK")))))))</f>
        <v/>
      </c>
      <c r="P82" s="23" t="n"/>
      <c r="Q82">
        <f>IFERROR(IF(INDEX('Bahías'!$A$2:$A$21,ROW()-1)="","",INDEX('Bahías'!$A$2:$A$21,ROW()-1)),"")</f>
        <v/>
      </c>
      <c r="R82">
        <f>IFERROR(IF(INDEX('Configuración'!$G$2:$G$10,ROW()-1)="","",INDEX('Configuración'!$G$2:$G$10,ROW()-1)),"")</f>
        <v/>
      </c>
    </row>
    <row r="83">
      <c r="A83" s="11" t="n"/>
      <c r="B83" s="12" t="n"/>
      <c r="C83" s="17" t="n"/>
      <c r="D83" s="17" t="n"/>
      <c r="E83" s="17" t="n"/>
      <c r="F83" s="34" t="n"/>
      <c r="G83" s="19" t="n"/>
      <c r="H83" s="36">
        <f>IF(OR(F83="",G83=""),"",F83+G83/24)</f>
        <v/>
      </c>
      <c r="I83" s="17" t="n"/>
      <c r="J83" s="25">
        <f>IF(OR(A83="",G83="",I83=""),"",IF(I83="Cancelada",0,G83))</f>
        <v/>
      </c>
      <c r="K83" s="25">
        <f>IF(OR(A83="",D83=""),"",IF(COUNTIF('Configuración'!$D$2:$D$31,A83)&gt;0,0,IF(IFERROR(VLOOKUP(D83,'Bahías'!$A$2:$J$21,3,FALSE),"No")&lt;&gt;"Sí",0,IFERROR(CHOOSE(WEEKDAY(A83,2),VLOOKUP(D83,'Bahías'!$A$2:$J$21,4,FALSE),VLOOKUP(D83,'Bahías'!$A$2:$J$21,5,FALSE),VLOOKUP(D83,'Bahías'!$A$2:$J$21,6,FALSE),VLOOKUP(D83,'Bahías'!$A$2:$J$21,7,FALSE),VLOOKUP(D83,'Bahías'!$A$2:$J$21,8,FALSE),VLOOKUP(D83,'Bahías'!$A$2:$J$21,9,FALSE),VLOOKUP(D83,'Bahías'!$A$2:$J$21,10,FALSE)),""))))</f>
        <v/>
      </c>
      <c r="L83" s="25">
        <f>IF(OR(A83="",D83=""),"",SUMIFS($J$2:$J$501,$A$2:$A$501,A83,$D$2:$D$501,D83))</f>
        <v/>
      </c>
      <c r="M83" s="25">
        <f>IF(OR(K83="",L83=""),"",K83-L83)</f>
        <v/>
      </c>
      <c r="N83" s="26">
        <f>IFERROR(L83/K83,"")</f>
        <v/>
      </c>
      <c r="O83" s="27">
        <f>IF(OR(A83="",D83="",F83="",G83="",H83="",I83=""),"",IF(COUNTIF('Configuración'!$D$2:$D$31,A83)&gt;0,"Día cerrado",IF(OR(F83&lt;'Configuración'!$B$5,H83&gt;'Configuración'!$B$6),"Fuera de horario",IF(K83=0,"Sin capacidad",IF(L83&gt;K83,"Sobrecupo",IF(I83="Cancelada","OK",IF(COUNTIFS($A$2:$A$501,A83,$D$2:$D$501,D83,$F$2:$F$501,"&lt;"&amp;H83,$H$2:$H$501,"&gt;"&amp;F83,$I$2:$I$501,"&lt;&gt;Cancelada")-1&gt;0,"Traslape","OK")))))))</f>
        <v/>
      </c>
      <c r="P83" s="23" t="n"/>
      <c r="Q83">
        <f>IFERROR(IF(INDEX('Bahías'!$A$2:$A$21,ROW()-1)="","",INDEX('Bahías'!$A$2:$A$21,ROW()-1)),"")</f>
        <v/>
      </c>
      <c r="R83">
        <f>IFERROR(IF(INDEX('Configuración'!$G$2:$G$10,ROW()-1)="","",INDEX('Configuración'!$G$2:$G$10,ROW()-1)),"")</f>
        <v/>
      </c>
    </row>
    <row r="84">
      <c r="A84" s="11" t="n"/>
      <c r="B84" s="12" t="n"/>
      <c r="C84" s="17" t="n"/>
      <c r="D84" s="17" t="n"/>
      <c r="E84" s="17" t="n"/>
      <c r="F84" s="34" t="n"/>
      <c r="G84" s="19" t="n"/>
      <c r="H84" s="35">
        <f>IF(OR(F84="",G84=""),"",F84+G84/24)</f>
        <v/>
      </c>
      <c r="I84" s="17" t="n"/>
      <c r="J84" s="5">
        <f>IF(OR(A84="",G84="",I84=""),"",IF(I84="Cancelada",0,G84))</f>
        <v/>
      </c>
      <c r="K84" s="5">
        <f>IF(OR(A84="",D84=""),"",IF(COUNTIF('Configuración'!$D$2:$D$31,A84)&gt;0,0,IF(IFERROR(VLOOKUP(D84,'Bahías'!$A$2:$J$21,3,FALSE),"No")&lt;&gt;"Sí",0,IFERROR(CHOOSE(WEEKDAY(A84,2),VLOOKUP(D84,'Bahías'!$A$2:$J$21,4,FALSE),VLOOKUP(D84,'Bahías'!$A$2:$J$21,5,FALSE),VLOOKUP(D84,'Bahías'!$A$2:$J$21,6,FALSE),VLOOKUP(D84,'Bahías'!$A$2:$J$21,7,FALSE),VLOOKUP(D84,'Bahías'!$A$2:$J$21,8,FALSE),VLOOKUP(D84,'Bahías'!$A$2:$J$21,9,FALSE),VLOOKUP(D84,'Bahías'!$A$2:$J$21,10,FALSE)),""))))</f>
        <v/>
      </c>
      <c r="L84" s="5">
        <f>IF(OR(A84="",D84=""),"",SUMIFS($J$2:$J$501,$A$2:$A$501,A84,$D$2:$D$501,D84))</f>
        <v/>
      </c>
      <c r="M84" s="5">
        <f>IF(OR(K84="",L84=""),"",K84-L84)</f>
        <v/>
      </c>
      <c r="N84" s="21">
        <f>IFERROR(L84/K84,"")</f>
        <v/>
      </c>
      <c r="O84" s="22">
        <f>IF(OR(A84="",D84="",F84="",G84="",H84="",I84=""),"",IF(COUNTIF('Configuración'!$D$2:$D$31,A84)&gt;0,"Día cerrado",IF(OR(F84&lt;'Configuración'!$B$5,H84&gt;'Configuración'!$B$6),"Fuera de horario",IF(K84=0,"Sin capacidad",IF(L84&gt;K84,"Sobrecupo",IF(I84="Cancelada","OK",IF(COUNTIFS($A$2:$A$501,A84,$D$2:$D$501,D84,$F$2:$F$501,"&lt;"&amp;H84,$H$2:$H$501,"&gt;"&amp;F84,$I$2:$I$501,"&lt;&gt;Cancelada")-1&gt;0,"Traslape","OK")))))))</f>
        <v/>
      </c>
      <c r="P84" s="23" t="n"/>
      <c r="Q84">
        <f>IFERROR(IF(INDEX('Bahías'!$A$2:$A$21,ROW()-1)="","",INDEX('Bahías'!$A$2:$A$21,ROW()-1)),"")</f>
        <v/>
      </c>
      <c r="R84">
        <f>IFERROR(IF(INDEX('Configuración'!$G$2:$G$10,ROW()-1)="","",INDEX('Configuración'!$G$2:$G$10,ROW()-1)),"")</f>
        <v/>
      </c>
    </row>
    <row r="85">
      <c r="A85" s="11" t="n"/>
      <c r="B85" s="12" t="n"/>
      <c r="C85" s="17" t="n"/>
      <c r="D85" s="17" t="n"/>
      <c r="E85" s="17" t="n"/>
      <c r="F85" s="34" t="n"/>
      <c r="G85" s="19" t="n"/>
      <c r="H85" s="36">
        <f>IF(OR(F85="",G85=""),"",F85+G85/24)</f>
        <v/>
      </c>
      <c r="I85" s="17" t="n"/>
      <c r="J85" s="25">
        <f>IF(OR(A85="",G85="",I85=""),"",IF(I85="Cancelada",0,G85))</f>
        <v/>
      </c>
      <c r="K85" s="25">
        <f>IF(OR(A85="",D85=""),"",IF(COUNTIF('Configuración'!$D$2:$D$31,A85)&gt;0,0,IF(IFERROR(VLOOKUP(D85,'Bahías'!$A$2:$J$21,3,FALSE),"No")&lt;&gt;"Sí",0,IFERROR(CHOOSE(WEEKDAY(A85,2),VLOOKUP(D85,'Bahías'!$A$2:$J$21,4,FALSE),VLOOKUP(D85,'Bahías'!$A$2:$J$21,5,FALSE),VLOOKUP(D85,'Bahías'!$A$2:$J$21,6,FALSE),VLOOKUP(D85,'Bahías'!$A$2:$J$21,7,FALSE),VLOOKUP(D85,'Bahías'!$A$2:$J$21,8,FALSE),VLOOKUP(D85,'Bahías'!$A$2:$J$21,9,FALSE),VLOOKUP(D85,'Bahías'!$A$2:$J$21,10,FALSE)),""))))</f>
        <v/>
      </c>
      <c r="L85" s="25">
        <f>IF(OR(A85="",D85=""),"",SUMIFS($J$2:$J$501,$A$2:$A$501,A85,$D$2:$D$501,D85))</f>
        <v/>
      </c>
      <c r="M85" s="25">
        <f>IF(OR(K85="",L85=""),"",K85-L85)</f>
        <v/>
      </c>
      <c r="N85" s="26">
        <f>IFERROR(L85/K85,"")</f>
        <v/>
      </c>
      <c r="O85" s="27">
        <f>IF(OR(A85="",D85="",F85="",G85="",H85="",I85=""),"",IF(COUNTIF('Configuración'!$D$2:$D$31,A85)&gt;0,"Día cerrado",IF(OR(F85&lt;'Configuración'!$B$5,H85&gt;'Configuración'!$B$6),"Fuera de horario",IF(K85=0,"Sin capacidad",IF(L85&gt;K85,"Sobrecupo",IF(I85="Cancelada","OK",IF(COUNTIFS($A$2:$A$501,A85,$D$2:$D$501,D85,$F$2:$F$501,"&lt;"&amp;H85,$H$2:$H$501,"&gt;"&amp;F85,$I$2:$I$501,"&lt;&gt;Cancelada")-1&gt;0,"Traslape","OK")))))))</f>
        <v/>
      </c>
      <c r="P85" s="23" t="n"/>
      <c r="Q85">
        <f>IFERROR(IF(INDEX('Bahías'!$A$2:$A$21,ROW()-1)="","",INDEX('Bahías'!$A$2:$A$21,ROW()-1)),"")</f>
        <v/>
      </c>
      <c r="R85">
        <f>IFERROR(IF(INDEX('Configuración'!$G$2:$G$10,ROW()-1)="","",INDEX('Configuración'!$G$2:$G$10,ROW()-1)),"")</f>
        <v/>
      </c>
    </row>
    <row r="86">
      <c r="A86" s="11" t="n"/>
      <c r="B86" s="12" t="n"/>
      <c r="C86" s="17" t="n"/>
      <c r="D86" s="17" t="n"/>
      <c r="E86" s="17" t="n"/>
      <c r="F86" s="34" t="n"/>
      <c r="G86" s="19" t="n"/>
      <c r="H86" s="35">
        <f>IF(OR(F86="",G86=""),"",F86+G86/24)</f>
        <v/>
      </c>
      <c r="I86" s="17" t="n"/>
      <c r="J86" s="5">
        <f>IF(OR(A86="",G86="",I86=""),"",IF(I86="Cancelada",0,G86))</f>
        <v/>
      </c>
      <c r="K86" s="5">
        <f>IF(OR(A86="",D86=""),"",IF(COUNTIF('Configuración'!$D$2:$D$31,A86)&gt;0,0,IF(IFERROR(VLOOKUP(D86,'Bahías'!$A$2:$J$21,3,FALSE),"No")&lt;&gt;"Sí",0,IFERROR(CHOOSE(WEEKDAY(A86,2),VLOOKUP(D86,'Bahías'!$A$2:$J$21,4,FALSE),VLOOKUP(D86,'Bahías'!$A$2:$J$21,5,FALSE),VLOOKUP(D86,'Bahías'!$A$2:$J$21,6,FALSE),VLOOKUP(D86,'Bahías'!$A$2:$J$21,7,FALSE),VLOOKUP(D86,'Bahías'!$A$2:$J$21,8,FALSE),VLOOKUP(D86,'Bahías'!$A$2:$J$21,9,FALSE),VLOOKUP(D86,'Bahías'!$A$2:$J$21,10,FALSE)),""))))</f>
        <v/>
      </c>
      <c r="L86" s="5">
        <f>IF(OR(A86="",D86=""),"",SUMIFS($J$2:$J$501,$A$2:$A$501,A86,$D$2:$D$501,D86))</f>
        <v/>
      </c>
      <c r="M86" s="5">
        <f>IF(OR(K86="",L86=""),"",K86-L86)</f>
        <v/>
      </c>
      <c r="N86" s="21">
        <f>IFERROR(L86/K86,"")</f>
        <v/>
      </c>
      <c r="O86" s="22">
        <f>IF(OR(A86="",D86="",F86="",G86="",H86="",I86=""),"",IF(COUNTIF('Configuración'!$D$2:$D$31,A86)&gt;0,"Día cerrado",IF(OR(F86&lt;'Configuración'!$B$5,H86&gt;'Configuración'!$B$6),"Fuera de horario",IF(K86=0,"Sin capacidad",IF(L86&gt;K86,"Sobrecupo",IF(I86="Cancelada","OK",IF(COUNTIFS($A$2:$A$501,A86,$D$2:$D$501,D86,$F$2:$F$501,"&lt;"&amp;H86,$H$2:$H$501,"&gt;"&amp;F86,$I$2:$I$501,"&lt;&gt;Cancelada")-1&gt;0,"Traslape","OK")))))))</f>
        <v/>
      </c>
      <c r="P86" s="23" t="n"/>
      <c r="Q86">
        <f>IFERROR(IF(INDEX('Bahías'!$A$2:$A$21,ROW()-1)="","",INDEX('Bahías'!$A$2:$A$21,ROW()-1)),"")</f>
        <v/>
      </c>
      <c r="R86">
        <f>IFERROR(IF(INDEX('Configuración'!$G$2:$G$10,ROW()-1)="","",INDEX('Configuración'!$G$2:$G$10,ROW()-1)),"")</f>
        <v/>
      </c>
    </row>
    <row r="87">
      <c r="A87" s="11" t="n"/>
      <c r="B87" s="12" t="n"/>
      <c r="C87" s="17" t="n"/>
      <c r="D87" s="17" t="n"/>
      <c r="E87" s="17" t="n"/>
      <c r="F87" s="34" t="n"/>
      <c r="G87" s="19" t="n"/>
      <c r="H87" s="36">
        <f>IF(OR(F87="",G87=""),"",F87+G87/24)</f>
        <v/>
      </c>
      <c r="I87" s="17" t="n"/>
      <c r="J87" s="25">
        <f>IF(OR(A87="",G87="",I87=""),"",IF(I87="Cancelada",0,G87))</f>
        <v/>
      </c>
      <c r="K87" s="25">
        <f>IF(OR(A87="",D87=""),"",IF(COUNTIF('Configuración'!$D$2:$D$31,A87)&gt;0,0,IF(IFERROR(VLOOKUP(D87,'Bahías'!$A$2:$J$21,3,FALSE),"No")&lt;&gt;"Sí",0,IFERROR(CHOOSE(WEEKDAY(A87,2),VLOOKUP(D87,'Bahías'!$A$2:$J$21,4,FALSE),VLOOKUP(D87,'Bahías'!$A$2:$J$21,5,FALSE),VLOOKUP(D87,'Bahías'!$A$2:$J$21,6,FALSE),VLOOKUP(D87,'Bahías'!$A$2:$J$21,7,FALSE),VLOOKUP(D87,'Bahías'!$A$2:$J$21,8,FALSE),VLOOKUP(D87,'Bahías'!$A$2:$J$21,9,FALSE),VLOOKUP(D87,'Bahías'!$A$2:$J$21,10,FALSE)),""))))</f>
        <v/>
      </c>
      <c r="L87" s="25">
        <f>IF(OR(A87="",D87=""),"",SUMIFS($J$2:$J$501,$A$2:$A$501,A87,$D$2:$D$501,D87))</f>
        <v/>
      </c>
      <c r="M87" s="25">
        <f>IF(OR(K87="",L87=""),"",K87-L87)</f>
        <v/>
      </c>
      <c r="N87" s="26">
        <f>IFERROR(L87/K87,"")</f>
        <v/>
      </c>
      <c r="O87" s="27">
        <f>IF(OR(A87="",D87="",F87="",G87="",H87="",I87=""),"",IF(COUNTIF('Configuración'!$D$2:$D$31,A87)&gt;0,"Día cerrado",IF(OR(F87&lt;'Configuración'!$B$5,H87&gt;'Configuración'!$B$6),"Fuera de horario",IF(K87=0,"Sin capacidad",IF(L87&gt;K87,"Sobrecupo",IF(I87="Cancelada","OK",IF(COUNTIFS($A$2:$A$501,A87,$D$2:$D$501,D87,$F$2:$F$501,"&lt;"&amp;H87,$H$2:$H$501,"&gt;"&amp;F87,$I$2:$I$501,"&lt;&gt;Cancelada")-1&gt;0,"Traslape","OK")))))))</f>
        <v/>
      </c>
      <c r="P87" s="23" t="n"/>
      <c r="Q87">
        <f>IFERROR(IF(INDEX('Bahías'!$A$2:$A$21,ROW()-1)="","",INDEX('Bahías'!$A$2:$A$21,ROW()-1)),"")</f>
        <v/>
      </c>
      <c r="R87">
        <f>IFERROR(IF(INDEX('Configuración'!$G$2:$G$10,ROW()-1)="","",INDEX('Configuración'!$G$2:$G$10,ROW()-1)),"")</f>
        <v/>
      </c>
    </row>
    <row r="88">
      <c r="A88" s="11" t="n"/>
      <c r="B88" s="12" t="n"/>
      <c r="C88" s="17" t="n"/>
      <c r="D88" s="17" t="n"/>
      <c r="E88" s="17" t="n"/>
      <c r="F88" s="34" t="n"/>
      <c r="G88" s="19" t="n"/>
      <c r="H88" s="35">
        <f>IF(OR(F88="",G88=""),"",F88+G88/24)</f>
        <v/>
      </c>
      <c r="I88" s="17" t="n"/>
      <c r="J88" s="5">
        <f>IF(OR(A88="",G88="",I88=""),"",IF(I88="Cancelada",0,G88))</f>
        <v/>
      </c>
      <c r="K88" s="5">
        <f>IF(OR(A88="",D88=""),"",IF(COUNTIF('Configuración'!$D$2:$D$31,A88)&gt;0,0,IF(IFERROR(VLOOKUP(D88,'Bahías'!$A$2:$J$21,3,FALSE),"No")&lt;&gt;"Sí",0,IFERROR(CHOOSE(WEEKDAY(A88,2),VLOOKUP(D88,'Bahías'!$A$2:$J$21,4,FALSE),VLOOKUP(D88,'Bahías'!$A$2:$J$21,5,FALSE),VLOOKUP(D88,'Bahías'!$A$2:$J$21,6,FALSE),VLOOKUP(D88,'Bahías'!$A$2:$J$21,7,FALSE),VLOOKUP(D88,'Bahías'!$A$2:$J$21,8,FALSE),VLOOKUP(D88,'Bahías'!$A$2:$J$21,9,FALSE),VLOOKUP(D88,'Bahías'!$A$2:$J$21,10,FALSE)),""))))</f>
        <v/>
      </c>
      <c r="L88" s="5">
        <f>IF(OR(A88="",D88=""),"",SUMIFS($J$2:$J$501,$A$2:$A$501,A88,$D$2:$D$501,D88))</f>
        <v/>
      </c>
      <c r="M88" s="5">
        <f>IF(OR(K88="",L88=""),"",K88-L88)</f>
        <v/>
      </c>
      <c r="N88" s="21">
        <f>IFERROR(L88/K88,"")</f>
        <v/>
      </c>
      <c r="O88" s="22">
        <f>IF(OR(A88="",D88="",F88="",G88="",H88="",I88=""),"",IF(COUNTIF('Configuración'!$D$2:$D$31,A88)&gt;0,"Día cerrado",IF(OR(F88&lt;'Configuración'!$B$5,H88&gt;'Configuración'!$B$6),"Fuera de horario",IF(K88=0,"Sin capacidad",IF(L88&gt;K88,"Sobrecupo",IF(I88="Cancelada","OK",IF(COUNTIFS($A$2:$A$501,A88,$D$2:$D$501,D88,$F$2:$F$501,"&lt;"&amp;H88,$H$2:$H$501,"&gt;"&amp;F88,$I$2:$I$501,"&lt;&gt;Cancelada")-1&gt;0,"Traslape","OK")))))))</f>
        <v/>
      </c>
      <c r="P88" s="23" t="n"/>
      <c r="Q88">
        <f>IFERROR(IF(INDEX('Bahías'!$A$2:$A$21,ROW()-1)="","",INDEX('Bahías'!$A$2:$A$21,ROW()-1)),"")</f>
        <v/>
      </c>
      <c r="R88">
        <f>IFERROR(IF(INDEX('Configuración'!$G$2:$G$10,ROW()-1)="","",INDEX('Configuración'!$G$2:$G$10,ROW()-1)),"")</f>
        <v/>
      </c>
    </row>
    <row r="89">
      <c r="A89" s="11" t="n"/>
      <c r="B89" s="12" t="n"/>
      <c r="C89" s="17" t="n"/>
      <c r="D89" s="17" t="n"/>
      <c r="E89" s="17" t="n"/>
      <c r="F89" s="34" t="n"/>
      <c r="G89" s="19" t="n"/>
      <c r="H89" s="36">
        <f>IF(OR(F89="",G89=""),"",F89+G89/24)</f>
        <v/>
      </c>
      <c r="I89" s="17" t="n"/>
      <c r="J89" s="25">
        <f>IF(OR(A89="",G89="",I89=""),"",IF(I89="Cancelada",0,G89))</f>
        <v/>
      </c>
      <c r="K89" s="25">
        <f>IF(OR(A89="",D89=""),"",IF(COUNTIF('Configuración'!$D$2:$D$31,A89)&gt;0,0,IF(IFERROR(VLOOKUP(D89,'Bahías'!$A$2:$J$21,3,FALSE),"No")&lt;&gt;"Sí",0,IFERROR(CHOOSE(WEEKDAY(A89,2),VLOOKUP(D89,'Bahías'!$A$2:$J$21,4,FALSE),VLOOKUP(D89,'Bahías'!$A$2:$J$21,5,FALSE),VLOOKUP(D89,'Bahías'!$A$2:$J$21,6,FALSE),VLOOKUP(D89,'Bahías'!$A$2:$J$21,7,FALSE),VLOOKUP(D89,'Bahías'!$A$2:$J$21,8,FALSE),VLOOKUP(D89,'Bahías'!$A$2:$J$21,9,FALSE),VLOOKUP(D89,'Bahías'!$A$2:$J$21,10,FALSE)),""))))</f>
        <v/>
      </c>
      <c r="L89" s="25">
        <f>IF(OR(A89="",D89=""),"",SUMIFS($J$2:$J$501,$A$2:$A$501,A89,$D$2:$D$501,D89))</f>
        <v/>
      </c>
      <c r="M89" s="25">
        <f>IF(OR(K89="",L89=""),"",K89-L89)</f>
        <v/>
      </c>
      <c r="N89" s="26">
        <f>IFERROR(L89/K89,"")</f>
        <v/>
      </c>
      <c r="O89" s="27">
        <f>IF(OR(A89="",D89="",F89="",G89="",H89="",I89=""),"",IF(COUNTIF('Configuración'!$D$2:$D$31,A89)&gt;0,"Día cerrado",IF(OR(F89&lt;'Configuración'!$B$5,H89&gt;'Configuración'!$B$6),"Fuera de horario",IF(K89=0,"Sin capacidad",IF(L89&gt;K89,"Sobrecupo",IF(I89="Cancelada","OK",IF(COUNTIFS($A$2:$A$501,A89,$D$2:$D$501,D89,$F$2:$F$501,"&lt;"&amp;H89,$H$2:$H$501,"&gt;"&amp;F89,$I$2:$I$501,"&lt;&gt;Cancelada")-1&gt;0,"Traslape","OK")))))))</f>
        <v/>
      </c>
      <c r="P89" s="23" t="n"/>
      <c r="Q89">
        <f>IFERROR(IF(INDEX('Bahías'!$A$2:$A$21,ROW()-1)="","",INDEX('Bahías'!$A$2:$A$21,ROW()-1)),"")</f>
        <v/>
      </c>
      <c r="R89">
        <f>IFERROR(IF(INDEX('Configuración'!$G$2:$G$10,ROW()-1)="","",INDEX('Configuración'!$G$2:$G$10,ROW()-1)),"")</f>
        <v/>
      </c>
    </row>
    <row r="90">
      <c r="A90" s="11" t="n"/>
      <c r="B90" s="12" t="n"/>
      <c r="C90" s="17" t="n"/>
      <c r="D90" s="17" t="n"/>
      <c r="E90" s="17" t="n"/>
      <c r="F90" s="34" t="n"/>
      <c r="G90" s="19" t="n"/>
      <c r="H90" s="35">
        <f>IF(OR(F90="",G90=""),"",F90+G90/24)</f>
        <v/>
      </c>
      <c r="I90" s="17" t="n"/>
      <c r="J90" s="5">
        <f>IF(OR(A90="",G90="",I90=""),"",IF(I90="Cancelada",0,G90))</f>
        <v/>
      </c>
      <c r="K90" s="5">
        <f>IF(OR(A90="",D90=""),"",IF(COUNTIF('Configuración'!$D$2:$D$31,A90)&gt;0,0,IF(IFERROR(VLOOKUP(D90,'Bahías'!$A$2:$J$21,3,FALSE),"No")&lt;&gt;"Sí",0,IFERROR(CHOOSE(WEEKDAY(A90,2),VLOOKUP(D90,'Bahías'!$A$2:$J$21,4,FALSE),VLOOKUP(D90,'Bahías'!$A$2:$J$21,5,FALSE),VLOOKUP(D90,'Bahías'!$A$2:$J$21,6,FALSE),VLOOKUP(D90,'Bahías'!$A$2:$J$21,7,FALSE),VLOOKUP(D90,'Bahías'!$A$2:$J$21,8,FALSE),VLOOKUP(D90,'Bahías'!$A$2:$J$21,9,FALSE),VLOOKUP(D90,'Bahías'!$A$2:$J$21,10,FALSE)),""))))</f>
        <v/>
      </c>
      <c r="L90" s="5">
        <f>IF(OR(A90="",D90=""),"",SUMIFS($J$2:$J$501,$A$2:$A$501,A90,$D$2:$D$501,D90))</f>
        <v/>
      </c>
      <c r="M90" s="5">
        <f>IF(OR(K90="",L90=""),"",K90-L90)</f>
        <v/>
      </c>
      <c r="N90" s="21">
        <f>IFERROR(L90/K90,"")</f>
        <v/>
      </c>
      <c r="O90" s="22">
        <f>IF(OR(A90="",D90="",F90="",G90="",H90="",I90=""),"",IF(COUNTIF('Configuración'!$D$2:$D$31,A90)&gt;0,"Día cerrado",IF(OR(F90&lt;'Configuración'!$B$5,H90&gt;'Configuración'!$B$6),"Fuera de horario",IF(K90=0,"Sin capacidad",IF(L90&gt;K90,"Sobrecupo",IF(I90="Cancelada","OK",IF(COUNTIFS($A$2:$A$501,A90,$D$2:$D$501,D90,$F$2:$F$501,"&lt;"&amp;H90,$H$2:$H$501,"&gt;"&amp;F90,$I$2:$I$501,"&lt;&gt;Cancelada")-1&gt;0,"Traslape","OK")))))))</f>
        <v/>
      </c>
      <c r="P90" s="23" t="n"/>
      <c r="Q90">
        <f>IFERROR(IF(INDEX('Bahías'!$A$2:$A$21,ROW()-1)="","",INDEX('Bahías'!$A$2:$A$21,ROW()-1)),"")</f>
        <v/>
      </c>
      <c r="R90">
        <f>IFERROR(IF(INDEX('Configuración'!$G$2:$G$10,ROW()-1)="","",INDEX('Configuración'!$G$2:$G$10,ROW()-1)),"")</f>
        <v/>
      </c>
    </row>
    <row r="91">
      <c r="A91" s="11" t="n"/>
      <c r="B91" s="12" t="n"/>
      <c r="C91" s="17" t="n"/>
      <c r="D91" s="17" t="n"/>
      <c r="E91" s="17" t="n"/>
      <c r="F91" s="34" t="n"/>
      <c r="G91" s="19" t="n"/>
      <c r="H91" s="36">
        <f>IF(OR(F91="",G91=""),"",F91+G91/24)</f>
        <v/>
      </c>
      <c r="I91" s="17" t="n"/>
      <c r="J91" s="25">
        <f>IF(OR(A91="",G91="",I91=""),"",IF(I91="Cancelada",0,G91))</f>
        <v/>
      </c>
      <c r="K91" s="25">
        <f>IF(OR(A91="",D91=""),"",IF(COUNTIF('Configuración'!$D$2:$D$31,A91)&gt;0,0,IF(IFERROR(VLOOKUP(D91,'Bahías'!$A$2:$J$21,3,FALSE),"No")&lt;&gt;"Sí",0,IFERROR(CHOOSE(WEEKDAY(A91,2),VLOOKUP(D91,'Bahías'!$A$2:$J$21,4,FALSE),VLOOKUP(D91,'Bahías'!$A$2:$J$21,5,FALSE),VLOOKUP(D91,'Bahías'!$A$2:$J$21,6,FALSE),VLOOKUP(D91,'Bahías'!$A$2:$J$21,7,FALSE),VLOOKUP(D91,'Bahías'!$A$2:$J$21,8,FALSE),VLOOKUP(D91,'Bahías'!$A$2:$J$21,9,FALSE),VLOOKUP(D91,'Bahías'!$A$2:$J$21,10,FALSE)),""))))</f>
        <v/>
      </c>
      <c r="L91" s="25">
        <f>IF(OR(A91="",D91=""),"",SUMIFS($J$2:$J$501,$A$2:$A$501,A91,$D$2:$D$501,D91))</f>
        <v/>
      </c>
      <c r="M91" s="25">
        <f>IF(OR(K91="",L91=""),"",K91-L91)</f>
        <v/>
      </c>
      <c r="N91" s="26">
        <f>IFERROR(L91/K91,"")</f>
        <v/>
      </c>
      <c r="O91" s="27">
        <f>IF(OR(A91="",D91="",F91="",G91="",H91="",I91=""),"",IF(COUNTIF('Configuración'!$D$2:$D$31,A91)&gt;0,"Día cerrado",IF(OR(F91&lt;'Configuración'!$B$5,H91&gt;'Configuración'!$B$6),"Fuera de horario",IF(K91=0,"Sin capacidad",IF(L91&gt;K91,"Sobrecupo",IF(I91="Cancelada","OK",IF(COUNTIFS($A$2:$A$501,A91,$D$2:$D$501,D91,$F$2:$F$501,"&lt;"&amp;H91,$H$2:$H$501,"&gt;"&amp;F91,$I$2:$I$501,"&lt;&gt;Cancelada")-1&gt;0,"Traslape","OK")))))))</f>
        <v/>
      </c>
      <c r="P91" s="23" t="n"/>
      <c r="Q91">
        <f>IFERROR(IF(INDEX('Bahías'!$A$2:$A$21,ROW()-1)="","",INDEX('Bahías'!$A$2:$A$21,ROW()-1)),"")</f>
        <v/>
      </c>
      <c r="R91">
        <f>IFERROR(IF(INDEX('Configuración'!$G$2:$G$10,ROW()-1)="","",INDEX('Configuración'!$G$2:$G$10,ROW()-1)),"")</f>
        <v/>
      </c>
    </row>
    <row r="92">
      <c r="A92" s="11" t="n"/>
      <c r="B92" s="12" t="n"/>
      <c r="C92" s="17" t="n"/>
      <c r="D92" s="17" t="n"/>
      <c r="E92" s="17" t="n"/>
      <c r="F92" s="34" t="n"/>
      <c r="G92" s="19" t="n"/>
      <c r="H92" s="35">
        <f>IF(OR(F92="",G92=""),"",F92+G92/24)</f>
        <v/>
      </c>
      <c r="I92" s="17" t="n"/>
      <c r="J92" s="5">
        <f>IF(OR(A92="",G92="",I92=""),"",IF(I92="Cancelada",0,G92))</f>
        <v/>
      </c>
      <c r="K92" s="5">
        <f>IF(OR(A92="",D92=""),"",IF(COUNTIF('Configuración'!$D$2:$D$31,A92)&gt;0,0,IF(IFERROR(VLOOKUP(D92,'Bahías'!$A$2:$J$21,3,FALSE),"No")&lt;&gt;"Sí",0,IFERROR(CHOOSE(WEEKDAY(A92,2),VLOOKUP(D92,'Bahías'!$A$2:$J$21,4,FALSE),VLOOKUP(D92,'Bahías'!$A$2:$J$21,5,FALSE),VLOOKUP(D92,'Bahías'!$A$2:$J$21,6,FALSE),VLOOKUP(D92,'Bahías'!$A$2:$J$21,7,FALSE),VLOOKUP(D92,'Bahías'!$A$2:$J$21,8,FALSE),VLOOKUP(D92,'Bahías'!$A$2:$J$21,9,FALSE),VLOOKUP(D92,'Bahías'!$A$2:$J$21,10,FALSE)),""))))</f>
        <v/>
      </c>
      <c r="L92" s="5">
        <f>IF(OR(A92="",D92=""),"",SUMIFS($J$2:$J$501,$A$2:$A$501,A92,$D$2:$D$501,D92))</f>
        <v/>
      </c>
      <c r="M92" s="5">
        <f>IF(OR(K92="",L92=""),"",K92-L92)</f>
        <v/>
      </c>
      <c r="N92" s="21">
        <f>IFERROR(L92/K92,"")</f>
        <v/>
      </c>
      <c r="O92" s="22">
        <f>IF(OR(A92="",D92="",F92="",G92="",H92="",I92=""),"",IF(COUNTIF('Configuración'!$D$2:$D$31,A92)&gt;0,"Día cerrado",IF(OR(F92&lt;'Configuración'!$B$5,H92&gt;'Configuración'!$B$6),"Fuera de horario",IF(K92=0,"Sin capacidad",IF(L92&gt;K92,"Sobrecupo",IF(I92="Cancelada","OK",IF(COUNTIFS($A$2:$A$501,A92,$D$2:$D$501,D92,$F$2:$F$501,"&lt;"&amp;H92,$H$2:$H$501,"&gt;"&amp;F92,$I$2:$I$501,"&lt;&gt;Cancelada")-1&gt;0,"Traslape","OK")))))))</f>
        <v/>
      </c>
      <c r="P92" s="23" t="n"/>
      <c r="Q92">
        <f>IFERROR(IF(INDEX('Bahías'!$A$2:$A$21,ROW()-1)="","",INDEX('Bahías'!$A$2:$A$21,ROW()-1)),"")</f>
        <v/>
      </c>
      <c r="R92">
        <f>IFERROR(IF(INDEX('Configuración'!$G$2:$G$10,ROW()-1)="","",INDEX('Configuración'!$G$2:$G$10,ROW()-1)),"")</f>
        <v/>
      </c>
    </row>
    <row r="93">
      <c r="A93" s="11" t="n"/>
      <c r="B93" s="12" t="n"/>
      <c r="C93" s="17" t="n"/>
      <c r="D93" s="17" t="n"/>
      <c r="E93" s="17" t="n"/>
      <c r="F93" s="34" t="n"/>
      <c r="G93" s="19" t="n"/>
      <c r="H93" s="36">
        <f>IF(OR(F93="",G93=""),"",F93+G93/24)</f>
        <v/>
      </c>
      <c r="I93" s="17" t="n"/>
      <c r="J93" s="25">
        <f>IF(OR(A93="",G93="",I93=""),"",IF(I93="Cancelada",0,G93))</f>
        <v/>
      </c>
      <c r="K93" s="25">
        <f>IF(OR(A93="",D93=""),"",IF(COUNTIF('Configuración'!$D$2:$D$31,A93)&gt;0,0,IF(IFERROR(VLOOKUP(D93,'Bahías'!$A$2:$J$21,3,FALSE),"No")&lt;&gt;"Sí",0,IFERROR(CHOOSE(WEEKDAY(A93,2),VLOOKUP(D93,'Bahías'!$A$2:$J$21,4,FALSE),VLOOKUP(D93,'Bahías'!$A$2:$J$21,5,FALSE),VLOOKUP(D93,'Bahías'!$A$2:$J$21,6,FALSE),VLOOKUP(D93,'Bahías'!$A$2:$J$21,7,FALSE),VLOOKUP(D93,'Bahías'!$A$2:$J$21,8,FALSE),VLOOKUP(D93,'Bahías'!$A$2:$J$21,9,FALSE),VLOOKUP(D93,'Bahías'!$A$2:$J$21,10,FALSE)),""))))</f>
        <v/>
      </c>
      <c r="L93" s="25">
        <f>IF(OR(A93="",D93=""),"",SUMIFS($J$2:$J$501,$A$2:$A$501,A93,$D$2:$D$501,D93))</f>
        <v/>
      </c>
      <c r="M93" s="25">
        <f>IF(OR(K93="",L93=""),"",K93-L93)</f>
        <v/>
      </c>
      <c r="N93" s="26">
        <f>IFERROR(L93/K93,"")</f>
        <v/>
      </c>
      <c r="O93" s="27">
        <f>IF(OR(A93="",D93="",F93="",G93="",H93="",I93=""),"",IF(COUNTIF('Configuración'!$D$2:$D$31,A93)&gt;0,"Día cerrado",IF(OR(F93&lt;'Configuración'!$B$5,H93&gt;'Configuración'!$B$6),"Fuera de horario",IF(K93=0,"Sin capacidad",IF(L93&gt;K93,"Sobrecupo",IF(I93="Cancelada","OK",IF(COUNTIFS($A$2:$A$501,A93,$D$2:$D$501,D93,$F$2:$F$501,"&lt;"&amp;H93,$H$2:$H$501,"&gt;"&amp;F93,$I$2:$I$501,"&lt;&gt;Cancelada")-1&gt;0,"Traslape","OK")))))))</f>
        <v/>
      </c>
      <c r="P93" s="23" t="n"/>
      <c r="Q93">
        <f>IFERROR(IF(INDEX('Bahías'!$A$2:$A$21,ROW()-1)="","",INDEX('Bahías'!$A$2:$A$21,ROW()-1)),"")</f>
        <v/>
      </c>
      <c r="R93">
        <f>IFERROR(IF(INDEX('Configuración'!$G$2:$G$10,ROW()-1)="","",INDEX('Configuración'!$G$2:$G$10,ROW()-1)),"")</f>
        <v/>
      </c>
    </row>
    <row r="94">
      <c r="A94" s="11" t="n"/>
      <c r="B94" s="12" t="n"/>
      <c r="C94" s="17" t="n"/>
      <c r="D94" s="17" t="n"/>
      <c r="E94" s="17" t="n"/>
      <c r="F94" s="34" t="n"/>
      <c r="G94" s="19" t="n"/>
      <c r="H94" s="35">
        <f>IF(OR(F94="",G94=""),"",F94+G94/24)</f>
        <v/>
      </c>
      <c r="I94" s="17" t="n"/>
      <c r="J94" s="5">
        <f>IF(OR(A94="",G94="",I94=""),"",IF(I94="Cancelada",0,G94))</f>
        <v/>
      </c>
      <c r="K94" s="5">
        <f>IF(OR(A94="",D94=""),"",IF(COUNTIF('Configuración'!$D$2:$D$31,A94)&gt;0,0,IF(IFERROR(VLOOKUP(D94,'Bahías'!$A$2:$J$21,3,FALSE),"No")&lt;&gt;"Sí",0,IFERROR(CHOOSE(WEEKDAY(A94,2),VLOOKUP(D94,'Bahías'!$A$2:$J$21,4,FALSE),VLOOKUP(D94,'Bahías'!$A$2:$J$21,5,FALSE),VLOOKUP(D94,'Bahías'!$A$2:$J$21,6,FALSE),VLOOKUP(D94,'Bahías'!$A$2:$J$21,7,FALSE),VLOOKUP(D94,'Bahías'!$A$2:$J$21,8,FALSE),VLOOKUP(D94,'Bahías'!$A$2:$J$21,9,FALSE),VLOOKUP(D94,'Bahías'!$A$2:$J$21,10,FALSE)),""))))</f>
        <v/>
      </c>
      <c r="L94" s="5">
        <f>IF(OR(A94="",D94=""),"",SUMIFS($J$2:$J$501,$A$2:$A$501,A94,$D$2:$D$501,D94))</f>
        <v/>
      </c>
      <c r="M94" s="5">
        <f>IF(OR(K94="",L94=""),"",K94-L94)</f>
        <v/>
      </c>
      <c r="N94" s="21">
        <f>IFERROR(L94/K94,"")</f>
        <v/>
      </c>
      <c r="O94" s="22">
        <f>IF(OR(A94="",D94="",F94="",G94="",H94="",I94=""),"",IF(COUNTIF('Configuración'!$D$2:$D$31,A94)&gt;0,"Día cerrado",IF(OR(F94&lt;'Configuración'!$B$5,H94&gt;'Configuración'!$B$6),"Fuera de horario",IF(K94=0,"Sin capacidad",IF(L94&gt;K94,"Sobrecupo",IF(I94="Cancelada","OK",IF(COUNTIFS($A$2:$A$501,A94,$D$2:$D$501,D94,$F$2:$F$501,"&lt;"&amp;H94,$H$2:$H$501,"&gt;"&amp;F94,$I$2:$I$501,"&lt;&gt;Cancelada")-1&gt;0,"Traslape","OK")))))))</f>
        <v/>
      </c>
      <c r="P94" s="23" t="n"/>
      <c r="Q94">
        <f>IFERROR(IF(INDEX('Bahías'!$A$2:$A$21,ROW()-1)="","",INDEX('Bahías'!$A$2:$A$21,ROW()-1)),"")</f>
        <v/>
      </c>
      <c r="R94">
        <f>IFERROR(IF(INDEX('Configuración'!$G$2:$G$10,ROW()-1)="","",INDEX('Configuración'!$G$2:$G$10,ROW()-1)),"")</f>
        <v/>
      </c>
    </row>
    <row r="95">
      <c r="A95" s="11" t="n"/>
      <c r="B95" s="12" t="n"/>
      <c r="C95" s="17" t="n"/>
      <c r="D95" s="17" t="n"/>
      <c r="E95" s="17" t="n"/>
      <c r="F95" s="34" t="n"/>
      <c r="G95" s="19" t="n"/>
      <c r="H95" s="36">
        <f>IF(OR(F95="",G95=""),"",F95+G95/24)</f>
        <v/>
      </c>
      <c r="I95" s="17" t="n"/>
      <c r="J95" s="25">
        <f>IF(OR(A95="",G95="",I95=""),"",IF(I95="Cancelada",0,G95))</f>
        <v/>
      </c>
      <c r="K95" s="25">
        <f>IF(OR(A95="",D95=""),"",IF(COUNTIF('Configuración'!$D$2:$D$31,A95)&gt;0,0,IF(IFERROR(VLOOKUP(D95,'Bahías'!$A$2:$J$21,3,FALSE),"No")&lt;&gt;"Sí",0,IFERROR(CHOOSE(WEEKDAY(A95,2),VLOOKUP(D95,'Bahías'!$A$2:$J$21,4,FALSE),VLOOKUP(D95,'Bahías'!$A$2:$J$21,5,FALSE),VLOOKUP(D95,'Bahías'!$A$2:$J$21,6,FALSE),VLOOKUP(D95,'Bahías'!$A$2:$J$21,7,FALSE),VLOOKUP(D95,'Bahías'!$A$2:$J$21,8,FALSE),VLOOKUP(D95,'Bahías'!$A$2:$J$21,9,FALSE),VLOOKUP(D95,'Bahías'!$A$2:$J$21,10,FALSE)),""))))</f>
        <v/>
      </c>
      <c r="L95" s="25">
        <f>IF(OR(A95="",D95=""),"",SUMIFS($J$2:$J$501,$A$2:$A$501,A95,$D$2:$D$501,D95))</f>
        <v/>
      </c>
      <c r="M95" s="25">
        <f>IF(OR(K95="",L95=""),"",K95-L95)</f>
        <v/>
      </c>
      <c r="N95" s="26">
        <f>IFERROR(L95/K95,"")</f>
        <v/>
      </c>
      <c r="O95" s="27">
        <f>IF(OR(A95="",D95="",F95="",G95="",H95="",I95=""),"",IF(COUNTIF('Configuración'!$D$2:$D$31,A95)&gt;0,"Día cerrado",IF(OR(F95&lt;'Configuración'!$B$5,H95&gt;'Configuración'!$B$6),"Fuera de horario",IF(K95=0,"Sin capacidad",IF(L95&gt;K95,"Sobrecupo",IF(I95="Cancelada","OK",IF(COUNTIFS($A$2:$A$501,A95,$D$2:$D$501,D95,$F$2:$F$501,"&lt;"&amp;H95,$H$2:$H$501,"&gt;"&amp;F95,$I$2:$I$501,"&lt;&gt;Cancelada")-1&gt;0,"Traslape","OK")))))))</f>
        <v/>
      </c>
      <c r="P95" s="23" t="n"/>
      <c r="Q95">
        <f>IFERROR(IF(INDEX('Bahías'!$A$2:$A$21,ROW()-1)="","",INDEX('Bahías'!$A$2:$A$21,ROW()-1)),"")</f>
        <v/>
      </c>
      <c r="R95">
        <f>IFERROR(IF(INDEX('Configuración'!$G$2:$G$10,ROW()-1)="","",INDEX('Configuración'!$G$2:$G$10,ROW()-1)),"")</f>
        <v/>
      </c>
    </row>
    <row r="96">
      <c r="A96" s="11" t="n"/>
      <c r="B96" s="12" t="n"/>
      <c r="C96" s="17" t="n"/>
      <c r="D96" s="17" t="n"/>
      <c r="E96" s="17" t="n"/>
      <c r="F96" s="34" t="n"/>
      <c r="G96" s="19" t="n"/>
      <c r="H96" s="35">
        <f>IF(OR(F96="",G96=""),"",F96+G96/24)</f>
        <v/>
      </c>
      <c r="I96" s="17" t="n"/>
      <c r="J96" s="5">
        <f>IF(OR(A96="",G96="",I96=""),"",IF(I96="Cancelada",0,G96))</f>
        <v/>
      </c>
      <c r="K96" s="5">
        <f>IF(OR(A96="",D96=""),"",IF(COUNTIF('Configuración'!$D$2:$D$31,A96)&gt;0,0,IF(IFERROR(VLOOKUP(D96,'Bahías'!$A$2:$J$21,3,FALSE),"No")&lt;&gt;"Sí",0,IFERROR(CHOOSE(WEEKDAY(A96,2),VLOOKUP(D96,'Bahías'!$A$2:$J$21,4,FALSE),VLOOKUP(D96,'Bahías'!$A$2:$J$21,5,FALSE),VLOOKUP(D96,'Bahías'!$A$2:$J$21,6,FALSE),VLOOKUP(D96,'Bahías'!$A$2:$J$21,7,FALSE),VLOOKUP(D96,'Bahías'!$A$2:$J$21,8,FALSE),VLOOKUP(D96,'Bahías'!$A$2:$J$21,9,FALSE),VLOOKUP(D96,'Bahías'!$A$2:$J$21,10,FALSE)),""))))</f>
        <v/>
      </c>
      <c r="L96" s="5">
        <f>IF(OR(A96="",D96=""),"",SUMIFS($J$2:$J$501,$A$2:$A$501,A96,$D$2:$D$501,D96))</f>
        <v/>
      </c>
      <c r="M96" s="5">
        <f>IF(OR(K96="",L96=""),"",K96-L96)</f>
        <v/>
      </c>
      <c r="N96" s="21">
        <f>IFERROR(L96/K96,"")</f>
        <v/>
      </c>
      <c r="O96" s="22">
        <f>IF(OR(A96="",D96="",F96="",G96="",H96="",I96=""),"",IF(COUNTIF('Configuración'!$D$2:$D$31,A96)&gt;0,"Día cerrado",IF(OR(F96&lt;'Configuración'!$B$5,H96&gt;'Configuración'!$B$6),"Fuera de horario",IF(K96=0,"Sin capacidad",IF(L96&gt;K96,"Sobrecupo",IF(I96="Cancelada","OK",IF(COUNTIFS($A$2:$A$501,A96,$D$2:$D$501,D96,$F$2:$F$501,"&lt;"&amp;H96,$H$2:$H$501,"&gt;"&amp;F96,$I$2:$I$501,"&lt;&gt;Cancelada")-1&gt;0,"Traslape","OK")))))))</f>
        <v/>
      </c>
      <c r="P96" s="23" t="n"/>
      <c r="Q96">
        <f>IFERROR(IF(INDEX('Bahías'!$A$2:$A$21,ROW()-1)="","",INDEX('Bahías'!$A$2:$A$21,ROW()-1)),"")</f>
        <v/>
      </c>
      <c r="R96">
        <f>IFERROR(IF(INDEX('Configuración'!$G$2:$G$10,ROW()-1)="","",INDEX('Configuración'!$G$2:$G$10,ROW()-1)),"")</f>
        <v/>
      </c>
    </row>
    <row r="97">
      <c r="A97" s="11" t="n"/>
      <c r="B97" s="12" t="n"/>
      <c r="C97" s="17" t="n"/>
      <c r="D97" s="17" t="n"/>
      <c r="E97" s="17" t="n"/>
      <c r="F97" s="34" t="n"/>
      <c r="G97" s="19" t="n"/>
      <c r="H97" s="36">
        <f>IF(OR(F97="",G97=""),"",F97+G97/24)</f>
        <v/>
      </c>
      <c r="I97" s="17" t="n"/>
      <c r="J97" s="25">
        <f>IF(OR(A97="",G97="",I97=""),"",IF(I97="Cancelada",0,G97))</f>
        <v/>
      </c>
      <c r="K97" s="25">
        <f>IF(OR(A97="",D97=""),"",IF(COUNTIF('Configuración'!$D$2:$D$31,A97)&gt;0,0,IF(IFERROR(VLOOKUP(D97,'Bahías'!$A$2:$J$21,3,FALSE),"No")&lt;&gt;"Sí",0,IFERROR(CHOOSE(WEEKDAY(A97,2),VLOOKUP(D97,'Bahías'!$A$2:$J$21,4,FALSE),VLOOKUP(D97,'Bahías'!$A$2:$J$21,5,FALSE),VLOOKUP(D97,'Bahías'!$A$2:$J$21,6,FALSE),VLOOKUP(D97,'Bahías'!$A$2:$J$21,7,FALSE),VLOOKUP(D97,'Bahías'!$A$2:$J$21,8,FALSE),VLOOKUP(D97,'Bahías'!$A$2:$J$21,9,FALSE),VLOOKUP(D97,'Bahías'!$A$2:$J$21,10,FALSE)),""))))</f>
        <v/>
      </c>
      <c r="L97" s="25">
        <f>IF(OR(A97="",D97=""),"",SUMIFS($J$2:$J$501,$A$2:$A$501,A97,$D$2:$D$501,D97))</f>
        <v/>
      </c>
      <c r="M97" s="25">
        <f>IF(OR(K97="",L97=""),"",K97-L97)</f>
        <v/>
      </c>
      <c r="N97" s="26">
        <f>IFERROR(L97/K97,"")</f>
        <v/>
      </c>
      <c r="O97" s="27">
        <f>IF(OR(A97="",D97="",F97="",G97="",H97="",I97=""),"",IF(COUNTIF('Configuración'!$D$2:$D$31,A97)&gt;0,"Día cerrado",IF(OR(F97&lt;'Configuración'!$B$5,H97&gt;'Configuración'!$B$6),"Fuera de horario",IF(K97=0,"Sin capacidad",IF(L97&gt;K97,"Sobrecupo",IF(I97="Cancelada","OK",IF(COUNTIFS($A$2:$A$501,A97,$D$2:$D$501,D97,$F$2:$F$501,"&lt;"&amp;H97,$H$2:$H$501,"&gt;"&amp;F97,$I$2:$I$501,"&lt;&gt;Cancelada")-1&gt;0,"Traslape","OK")))))))</f>
        <v/>
      </c>
      <c r="P97" s="23" t="n"/>
      <c r="Q97">
        <f>IFERROR(IF(INDEX('Bahías'!$A$2:$A$21,ROW()-1)="","",INDEX('Bahías'!$A$2:$A$21,ROW()-1)),"")</f>
        <v/>
      </c>
      <c r="R97">
        <f>IFERROR(IF(INDEX('Configuración'!$G$2:$G$10,ROW()-1)="","",INDEX('Configuración'!$G$2:$G$10,ROW()-1)),"")</f>
        <v/>
      </c>
    </row>
    <row r="98">
      <c r="A98" s="11" t="n"/>
      <c r="B98" s="12" t="n"/>
      <c r="C98" s="17" t="n"/>
      <c r="D98" s="17" t="n"/>
      <c r="E98" s="17" t="n"/>
      <c r="F98" s="34" t="n"/>
      <c r="G98" s="19" t="n"/>
      <c r="H98" s="35">
        <f>IF(OR(F98="",G98=""),"",F98+G98/24)</f>
        <v/>
      </c>
      <c r="I98" s="17" t="n"/>
      <c r="J98" s="5">
        <f>IF(OR(A98="",G98="",I98=""),"",IF(I98="Cancelada",0,G98))</f>
        <v/>
      </c>
      <c r="K98" s="5">
        <f>IF(OR(A98="",D98=""),"",IF(COUNTIF('Configuración'!$D$2:$D$31,A98)&gt;0,0,IF(IFERROR(VLOOKUP(D98,'Bahías'!$A$2:$J$21,3,FALSE),"No")&lt;&gt;"Sí",0,IFERROR(CHOOSE(WEEKDAY(A98,2),VLOOKUP(D98,'Bahías'!$A$2:$J$21,4,FALSE),VLOOKUP(D98,'Bahías'!$A$2:$J$21,5,FALSE),VLOOKUP(D98,'Bahías'!$A$2:$J$21,6,FALSE),VLOOKUP(D98,'Bahías'!$A$2:$J$21,7,FALSE),VLOOKUP(D98,'Bahías'!$A$2:$J$21,8,FALSE),VLOOKUP(D98,'Bahías'!$A$2:$J$21,9,FALSE),VLOOKUP(D98,'Bahías'!$A$2:$J$21,10,FALSE)),""))))</f>
        <v/>
      </c>
      <c r="L98" s="5">
        <f>IF(OR(A98="",D98=""),"",SUMIFS($J$2:$J$501,$A$2:$A$501,A98,$D$2:$D$501,D98))</f>
        <v/>
      </c>
      <c r="M98" s="5">
        <f>IF(OR(K98="",L98=""),"",K98-L98)</f>
        <v/>
      </c>
      <c r="N98" s="21">
        <f>IFERROR(L98/K98,"")</f>
        <v/>
      </c>
      <c r="O98" s="22">
        <f>IF(OR(A98="",D98="",F98="",G98="",H98="",I98=""),"",IF(COUNTIF('Configuración'!$D$2:$D$31,A98)&gt;0,"Día cerrado",IF(OR(F98&lt;'Configuración'!$B$5,H98&gt;'Configuración'!$B$6),"Fuera de horario",IF(K98=0,"Sin capacidad",IF(L98&gt;K98,"Sobrecupo",IF(I98="Cancelada","OK",IF(COUNTIFS($A$2:$A$501,A98,$D$2:$D$501,D98,$F$2:$F$501,"&lt;"&amp;H98,$H$2:$H$501,"&gt;"&amp;F98,$I$2:$I$501,"&lt;&gt;Cancelada")-1&gt;0,"Traslape","OK")))))))</f>
        <v/>
      </c>
      <c r="P98" s="23" t="n"/>
      <c r="Q98">
        <f>IFERROR(IF(INDEX('Bahías'!$A$2:$A$21,ROW()-1)="","",INDEX('Bahías'!$A$2:$A$21,ROW()-1)),"")</f>
        <v/>
      </c>
      <c r="R98">
        <f>IFERROR(IF(INDEX('Configuración'!$G$2:$G$10,ROW()-1)="","",INDEX('Configuración'!$G$2:$G$10,ROW()-1)),"")</f>
        <v/>
      </c>
    </row>
    <row r="99">
      <c r="A99" s="11" t="n"/>
      <c r="B99" s="12" t="n"/>
      <c r="C99" s="17" t="n"/>
      <c r="D99" s="17" t="n"/>
      <c r="E99" s="17" t="n"/>
      <c r="F99" s="34" t="n"/>
      <c r="G99" s="19" t="n"/>
      <c r="H99" s="36">
        <f>IF(OR(F99="",G99=""),"",F99+G99/24)</f>
        <v/>
      </c>
      <c r="I99" s="17" t="n"/>
      <c r="J99" s="25">
        <f>IF(OR(A99="",G99="",I99=""),"",IF(I99="Cancelada",0,G99))</f>
        <v/>
      </c>
      <c r="K99" s="25">
        <f>IF(OR(A99="",D99=""),"",IF(COUNTIF('Configuración'!$D$2:$D$31,A99)&gt;0,0,IF(IFERROR(VLOOKUP(D99,'Bahías'!$A$2:$J$21,3,FALSE),"No")&lt;&gt;"Sí",0,IFERROR(CHOOSE(WEEKDAY(A99,2),VLOOKUP(D99,'Bahías'!$A$2:$J$21,4,FALSE),VLOOKUP(D99,'Bahías'!$A$2:$J$21,5,FALSE),VLOOKUP(D99,'Bahías'!$A$2:$J$21,6,FALSE),VLOOKUP(D99,'Bahías'!$A$2:$J$21,7,FALSE),VLOOKUP(D99,'Bahías'!$A$2:$J$21,8,FALSE),VLOOKUP(D99,'Bahías'!$A$2:$J$21,9,FALSE),VLOOKUP(D99,'Bahías'!$A$2:$J$21,10,FALSE)),""))))</f>
        <v/>
      </c>
      <c r="L99" s="25">
        <f>IF(OR(A99="",D99=""),"",SUMIFS($J$2:$J$501,$A$2:$A$501,A99,$D$2:$D$501,D99))</f>
        <v/>
      </c>
      <c r="M99" s="25">
        <f>IF(OR(K99="",L99=""),"",K99-L99)</f>
        <v/>
      </c>
      <c r="N99" s="26">
        <f>IFERROR(L99/K99,"")</f>
        <v/>
      </c>
      <c r="O99" s="27">
        <f>IF(OR(A99="",D99="",F99="",G99="",H99="",I99=""),"",IF(COUNTIF('Configuración'!$D$2:$D$31,A99)&gt;0,"Día cerrado",IF(OR(F99&lt;'Configuración'!$B$5,H99&gt;'Configuración'!$B$6),"Fuera de horario",IF(K99=0,"Sin capacidad",IF(L99&gt;K99,"Sobrecupo",IF(I99="Cancelada","OK",IF(COUNTIFS($A$2:$A$501,A99,$D$2:$D$501,D99,$F$2:$F$501,"&lt;"&amp;H99,$H$2:$H$501,"&gt;"&amp;F99,$I$2:$I$501,"&lt;&gt;Cancelada")-1&gt;0,"Traslape","OK")))))))</f>
        <v/>
      </c>
      <c r="P99" s="23" t="n"/>
      <c r="Q99">
        <f>IFERROR(IF(INDEX('Bahías'!$A$2:$A$21,ROW()-1)="","",INDEX('Bahías'!$A$2:$A$21,ROW()-1)),"")</f>
        <v/>
      </c>
      <c r="R99">
        <f>IFERROR(IF(INDEX('Configuración'!$G$2:$G$10,ROW()-1)="","",INDEX('Configuración'!$G$2:$G$10,ROW()-1)),"")</f>
        <v/>
      </c>
    </row>
    <row r="100">
      <c r="A100" s="11" t="n"/>
      <c r="B100" s="12" t="n"/>
      <c r="C100" s="17" t="n"/>
      <c r="D100" s="17" t="n"/>
      <c r="E100" s="17" t="n"/>
      <c r="F100" s="34" t="n"/>
      <c r="G100" s="19" t="n"/>
      <c r="H100" s="35">
        <f>IF(OR(F100="",G100=""),"",F100+G100/24)</f>
        <v/>
      </c>
      <c r="I100" s="17" t="n"/>
      <c r="J100" s="5">
        <f>IF(OR(A100="",G100="",I100=""),"",IF(I100="Cancelada",0,G100))</f>
        <v/>
      </c>
      <c r="K100" s="5">
        <f>IF(OR(A100="",D100=""),"",IF(COUNTIF('Configuración'!$D$2:$D$31,A100)&gt;0,0,IF(IFERROR(VLOOKUP(D100,'Bahías'!$A$2:$J$21,3,FALSE),"No")&lt;&gt;"Sí",0,IFERROR(CHOOSE(WEEKDAY(A100,2),VLOOKUP(D100,'Bahías'!$A$2:$J$21,4,FALSE),VLOOKUP(D100,'Bahías'!$A$2:$J$21,5,FALSE),VLOOKUP(D100,'Bahías'!$A$2:$J$21,6,FALSE),VLOOKUP(D100,'Bahías'!$A$2:$J$21,7,FALSE),VLOOKUP(D100,'Bahías'!$A$2:$J$21,8,FALSE),VLOOKUP(D100,'Bahías'!$A$2:$J$21,9,FALSE),VLOOKUP(D100,'Bahías'!$A$2:$J$21,10,FALSE)),""))))</f>
        <v/>
      </c>
      <c r="L100" s="5">
        <f>IF(OR(A100="",D100=""),"",SUMIFS($J$2:$J$501,$A$2:$A$501,A100,$D$2:$D$501,D100))</f>
        <v/>
      </c>
      <c r="M100" s="5">
        <f>IF(OR(K100="",L100=""),"",K100-L100)</f>
        <v/>
      </c>
      <c r="N100" s="21">
        <f>IFERROR(L100/K100,"")</f>
        <v/>
      </c>
      <c r="O100" s="22">
        <f>IF(OR(A100="",D100="",F100="",G100="",H100="",I100=""),"",IF(COUNTIF('Configuración'!$D$2:$D$31,A100)&gt;0,"Día cerrado",IF(OR(F100&lt;'Configuración'!$B$5,H100&gt;'Configuración'!$B$6),"Fuera de horario",IF(K100=0,"Sin capacidad",IF(L100&gt;K100,"Sobrecupo",IF(I100="Cancelada","OK",IF(COUNTIFS($A$2:$A$501,A100,$D$2:$D$501,D100,$F$2:$F$501,"&lt;"&amp;H100,$H$2:$H$501,"&gt;"&amp;F100,$I$2:$I$501,"&lt;&gt;Cancelada")-1&gt;0,"Traslape","OK")))))))</f>
        <v/>
      </c>
      <c r="P100" s="23" t="n"/>
      <c r="Q100">
        <f>IFERROR(IF(INDEX('Bahías'!$A$2:$A$21,ROW()-1)="","",INDEX('Bahías'!$A$2:$A$21,ROW()-1)),"")</f>
        <v/>
      </c>
      <c r="R100">
        <f>IFERROR(IF(INDEX('Configuración'!$G$2:$G$10,ROW()-1)="","",INDEX('Configuración'!$G$2:$G$10,ROW()-1)),"")</f>
        <v/>
      </c>
    </row>
    <row r="101">
      <c r="A101" s="11" t="n"/>
      <c r="B101" s="12" t="n"/>
      <c r="C101" s="17" t="n"/>
      <c r="D101" s="17" t="n"/>
      <c r="E101" s="17" t="n"/>
      <c r="F101" s="34" t="n"/>
      <c r="G101" s="19" t="n"/>
      <c r="H101" s="36">
        <f>IF(OR(F101="",G101=""),"",F101+G101/24)</f>
        <v/>
      </c>
      <c r="I101" s="17" t="n"/>
      <c r="J101" s="25">
        <f>IF(OR(A101="",G101="",I101=""),"",IF(I101="Cancelada",0,G101))</f>
        <v/>
      </c>
      <c r="K101" s="25">
        <f>IF(OR(A101="",D101=""),"",IF(COUNTIF('Configuración'!$D$2:$D$31,A101)&gt;0,0,IF(IFERROR(VLOOKUP(D101,'Bahías'!$A$2:$J$21,3,FALSE),"No")&lt;&gt;"Sí",0,IFERROR(CHOOSE(WEEKDAY(A101,2),VLOOKUP(D101,'Bahías'!$A$2:$J$21,4,FALSE),VLOOKUP(D101,'Bahías'!$A$2:$J$21,5,FALSE),VLOOKUP(D101,'Bahías'!$A$2:$J$21,6,FALSE),VLOOKUP(D101,'Bahías'!$A$2:$J$21,7,FALSE),VLOOKUP(D101,'Bahías'!$A$2:$J$21,8,FALSE),VLOOKUP(D101,'Bahías'!$A$2:$J$21,9,FALSE),VLOOKUP(D101,'Bahías'!$A$2:$J$21,10,FALSE)),""))))</f>
        <v/>
      </c>
      <c r="L101" s="25">
        <f>IF(OR(A101="",D101=""),"",SUMIFS($J$2:$J$501,$A$2:$A$501,A101,$D$2:$D$501,D101))</f>
        <v/>
      </c>
      <c r="M101" s="25">
        <f>IF(OR(K101="",L101=""),"",K101-L101)</f>
        <v/>
      </c>
      <c r="N101" s="26">
        <f>IFERROR(L101/K101,"")</f>
        <v/>
      </c>
      <c r="O101" s="27">
        <f>IF(OR(A101="",D101="",F101="",G101="",H101="",I101=""),"",IF(COUNTIF('Configuración'!$D$2:$D$31,A101)&gt;0,"Día cerrado",IF(OR(F101&lt;'Configuración'!$B$5,H101&gt;'Configuración'!$B$6),"Fuera de horario",IF(K101=0,"Sin capacidad",IF(L101&gt;K101,"Sobrecupo",IF(I101="Cancelada","OK",IF(COUNTIFS($A$2:$A$501,A101,$D$2:$D$501,D101,$F$2:$F$501,"&lt;"&amp;H101,$H$2:$H$501,"&gt;"&amp;F101,$I$2:$I$501,"&lt;&gt;Cancelada")-1&gt;0,"Traslape","OK")))))))</f>
        <v/>
      </c>
      <c r="P101" s="23" t="n"/>
      <c r="Q101">
        <f>IFERROR(IF(INDEX('Bahías'!$A$2:$A$21,ROW()-1)="","",INDEX('Bahías'!$A$2:$A$21,ROW()-1)),"")</f>
        <v/>
      </c>
      <c r="R101">
        <f>IFERROR(IF(INDEX('Configuración'!$G$2:$G$10,ROW()-1)="","",INDEX('Configuración'!$G$2:$G$10,ROW()-1)),"")</f>
        <v/>
      </c>
    </row>
    <row r="102">
      <c r="A102" s="11" t="n"/>
      <c r="B102" s="12" t="n"/>
      <c r="C102" s="17" t="n"/>
      <c r="D102" s="17" t="n"/>
      <c r="E102" s="17" t="n"/>
      <c r="F102" s="34" t="n"/>
      <c r="G102" s="19" t="n"/>
      <c r="H102" s="35">
        <f>IF(OR(F102="",G102=""),"",F102+G102/24)</f>
        <v/>
      </c>
      <c r="I102" s="17" t="n"/>
      <c r="J102" s="5">
        <f>IF(OR(A102="",G102="",I102=""),"",IF(I102="Cancelada",0,G102))</f>
        <v/>
      </c>
      <c r="K102" s="5">
        <f>IF(OR(A102="",D102=""),"",IF(COUNTIF('Configuración'!$D$2:$D$31,A102)&gt;0,0,IF(IFERROR(VLOOKUP(D102,'Bahías'!$A$2:$J$21,3,FALSE),"No")&lt;&gt;"Sí",0,IFERROR(CHOOSE(WEEKDAY(A102,2),VLOOKUP(D102,'Bahías'!$A$2:$J$21,4,FALSE),VLOOKUP(D102,'Bahías'!$A$2:$J$21,5,FALSE),VLOOKUP(D102,'Bahías'!$A$2:$J$21,6,FALSE),VLOOKUP(D102,'Bahías'!$A$2:$J$21,7,FALSE),VLOOKUP(D102,'Bahías'!$A$2:$J$21,8,FALSE),VLOOKUP(D102,'Bahías'!$A$2:$J$21,9,FALSE),VLOOKUP(D102,'Bahías'!$A$2:$J$21,10,FALSE)),""))))</f>
        <v/>
      </c>
      <c r="L102" s="5">
        <f>IF(OR(A102="",D102=""),"",SUMIFS($J$2:$J$501,$A$2:$A$501,A102,$D$2:$D$501,D102))</f>
        <v/>
      </c>
      <c r="M102" s="5">
        <f>IF(OR(K102="",L102=""),"",K102-L102)</f>
        <v/>
      </c>
      <c r="N102" s="21">
        <f>IFERROR(L102/K102,"")</f>
        <v/>
      </c>
      <c r="O102" s="22">
        <f>IF(OR(A102="",D102="",F102="",G102="",H102="",I102=""),"",IF(COUNTIF('Configuración'!$D$2:$D$31,A102)&gt;0,"Día cerrado",IF(OR(F102&lt;'Configuración'!$B$5,H102&gt;'Configuración'!$B$6),"Fuera de horario",IF(K102=0,"Sin capacidad",IF(L102&gt;K102,"Sobrecupo",IF(I102="Cancelada","OK",IF(COUNTIFS($A$2:$A$501,A102,$D$2:$D$501,D102,$F$2:$F$501,"&lt;"&amp;H102,$H$2:$H$501,"&gt;"&amp;F102,$I$2:$I$501,"&lt;&gt;Cancelada")-1&gt;0,"Traslape","OK")))))))</f>
        <v/>
      </c>
      <c r="P102" s="23" t="n"/>
      <c r="Q102">
        <f>IFERROR(IF(INDEX('Bahías'!$A$2:$A$21,ROW()-1)="","",INDEX('Bahías'!$A$2:$A$21,ROW()-1)),"")</f>
        <v/>
      </c>
      <c r="R102">
        <f>IFERROR(IF(INDEX('Configuración'!$G$2:$G$10,ROW()-1)="","",INDEX('Configuración'!$G$2:$G$10,ROW()-1)),"")</f>
        <v/>
      </c>
    </row>
    <row r="103">
      <c r="A103" s="11" t="n"/>
      <c r="B103" s="12" t="n"/>
      <c r="C103" s="17" t="n"/>
      <c r="D103" s="17" t="n"/>
      <c r="E103" s="17" t="n"/>
      <c r="F103" s="34" t="n"/>
      <c r="G103" s="19" t="n"/>
      <c r="H103" s="36">
        <f>IF(OR(F103="",G103=""),"",F103+G103/24)</f>
        <v/>
      </c>
      <c r="I103" s="17" t="n"/>
      <c r="J103" s="25">
        <f>IF(OR(A103="",G103="",I103=""),"",IF(I103="Cancelada",0,G103))</f>
        <v/>
      </c>
      <c r="K103" s="25">
        <f>IF(OR(A103="",D103=""),"",IF(COUNTIF('Configuración'!$D$2:$D$31,A103)&gt;0,0,IF(IFERROR(VLOOKUP(D103,'Bahías'!$A$2:$J$21,3,FALSE),"No")&lt;&gt;"Sí",0,IFERROR(CHOOSE(WEEKDAY(A103,2),VLOOKUP(D103,'Bahías'!$A$2:$J$21,4,FALSE),VLOOKUP(D103,'Bahías'!$A$2:$J$21,5,FALSE),VLOOKUP(D103,'Bahías'!$A$2:$J$21,6,FALSE),VLOOKUP(D103,'Bahías'!$A$2:$J$21,7,FALSE),VLOOKUP(D103,'Bahías'!$A$2:$J$21,8,FALSE),VLOOKUP(D103,'Bahías'!$A$2:$J$21,9,FALSE),VLOOKUP(D103,'Bahías'!$A$2:$J$21,10,FALSE)),""))))</f>
        <v/>
      </c>
      <c r="L103" s="25">
        <f>IF(OR(A103="",D103=""),"",SUMIFS($J$2:$J$501,$A$2:$A$501,A103,$D$2:$D$501,D103))</f>
        <v/>
      </c>
      <c r="M103" s="25">
        <f>IF(OR(K103="",L103=""),"",K103-L103)</f>
        <v/>
      </c>
      <c r="N103" s="26">
        <f>IFERROR(L103/K103,"")</f>
        <v/>
      </c>
      <c r="O103" s="27">
        <f>IF(OR(A103="",D103="",F103="",G103="",H103="",I103=""),"",IF(COUNTIF('Configuración'!$D$2:$D$31,A103)&gt;0,"Día cerrado",IF(OR(F103&lt;'Configuración'!$B$5,H103&gt;'Configuración'!$B$6),"Fuera de horario",IF(K103=0,"Sin capacidad",IF(L103&gt;K103,"Sobrecupo",IF(I103="Cancelada","OK",IF(COUNTIFS($A$2:$A$501,A103,$D$2:$D$501,D103,$F$2:$F$501,"&lt;"&amp;H103,$H$2:$H$501,"&gt;"&amp;F103,$I$2:$I$501,"&lt;&gt;Cancelada")-1&gt;0,"Traslape","OK")))))))</f>
        <v/>
      </c>
      <c r="P103" s="23" t="n"/>
      <c r="Q103">
        <f>IFERROR(IF(INDEX('Bahías'!$A$2:$A$21,ROW()-1)="","",INDEX('Bahías'!$A$2:$A$21,ROW()-1)),"")</f>
        <v/>
      </c>
      <c r="R103">
        <f>IFERROR(IF(INDEX('Configuración'!$G$2:$G$10,ROW()-1)="","",INDEX('Configuración'!$G$2:$G$10,ROW()-1)),"")</f>
        <v/>
      </c>
    </row>
    <row r="104">
      <c r="A104" s="11" t="n"/>
      <c r="B104" s="12" t="n"/>
      <c r="C104" s="17" t="n"/>
      <c r="D104" s="17" t="n"/>
      <c r="E104" s="17" t="n"/>
      <c r="F104" s="34" t="n"/>
      <c r="G104" s="19" t="n"/>
      <c r="H104" s="35">
        <f>IF(OR(F104="",G104=""),"",F104+G104/24)</f>
        <v/>
      </c>
      <c r="I104" s="17" t="n"/>
      <c r="J104" s="5">
        <f>IF(OR(A104="",G104="",I104=""),"",IF(I104="Cancelada",0,G104))</f>
        <v/>
      </c>
      <c r="K104" s="5">
        <f>IF(OR(A104="",D104=""),"",IF(COUNTIF('Configuración'!$D$2:$D$31,A104)&gt;0,0,IF(IFERROR(VLOOKUP(D104,'Bahías'!$A$2:$J$21,3,FALSE),"No")&lt;&gt;"Sí",0,IFERROR(CHOOSE(WEEKDAY(A104,2),VLOOKUP(D104,'Bahías'!$A$2:$J$21,4,FALSE),VLOOKUP(D104,'Bahías'!$A$2:$J$21,5,FALSE),VLOOKUP(D104,'Bahías'!$A$2:$J$21,6,FALSE),VLOOKUP(D104,'Bahías'!$A$2:$J$21,7,FALSE),VLOOKUP(D104,'Bahías'!$A$2:$J$21,8,FALSE),VLOOKUP(D104,'Bahías'!$A$2:$J$21,9,FALSE),VLOOKUP(D104,'Bahías'!$A$2:$J$21,10,FALSE)),""))))</f>
        <v/>
      </c>
      <c r="L104" s="5">
        <f>IF(OR(A104="",D104=""),"",SUMIFS($J$2:$J$501,$A$2:$A$501,A104,$D$2:$D$501,D104))</f>
        <v/>
      </c>
      <c r="M104" s="5">
        <f>IF(OR(K104="",L104=""),"",K104-L104)</f>
        <v/>
      </c>
      <c r="N104" s="21">
        <f>IFERROR(L104/K104,"")</f>
        <v/>
      </c>
      <c r="O104" s="22">
        <f>IF(OR(A104="",D104="",F104="",G104="",H104="",I104=""),"",IF(COUNTIF('Configuración'!$D$2:$D$31,A104)&gt;0,"Día cerrado",IF(OR(F104&lt;'Configuración'!$B$5,H104&gt;'Configuración'!$B$6),"Fuera de horario",IF(K104=0,"Sin capacidad",IF(L104&gt;K104,"Sobrecupo",IF(I104="Cancelada","OK",IF(COUNTIFS($A$2:$A$501,A104,$D$2:$D$501,D104,$F$2:$F$501,"&lt;"&amp;H104,$H$2:$H$501,"&gt;"&amp;F104,$I$2:$I$501,"&lt;&gt;Cancelada")-1&gt;0,"Traslape","OK")))))))</f>
        <v/>
      </c>
      <c r="P104" s="23" t="n"/>
      <c r="Q104">
        <f>IFERROR(IF(INDEX('Bahías'!$A$2:$A$21,ROW()-1)="","",INDEX('Bahías'!$A$2:$A$21,ROW()-1)),"")</f>
        <v/>
      </c>
      <c r="R104">
        <f>IFERROR(IF(INDEX('Configuración'!$G$2:$G$10,ROW()-1)="","",INDEX('Configuración'!$G$2:$G$10,ROW()-1)),"")</f>
        <v/>
      </c>
    </row>
    <row r="105">
      <c r="A105" s="11" t="n"/>
      <c r="B105" s="12" t="n"/>
      <c r="C105" s="17" t="n"/>
      <c r="D105" s="17" t="n"/>
      <c r="E105" s="17" t="n"/>
      <c r="F105" s="34" t="n"/>
      <c r="G105" s="19" t="n"/>
      <c r="H105" s="36">
        <f>IF(OR(F105="",G105=""),"",F105+G105/24)</f>
        <v/>
      </c>
      <c r="I105" s="17" t="n"/>
      <c r="J105" s="25">
        <f>IF(OR(A105="",G105="",I105=""),"",IF(I105="Cancelada",0,G105))</f>
        <v/>
      </c>
      <c r="K105" s="25">
        <f>IF(OR(A105="",D105=""),"",IF(COUNTIF('Configuración'!$D$2:$D$31,A105)&gt;0,0,IF(IFERROR(VLOOKUP(D105,'Bahías'!$A$2:$J$21,3,FALSE),"No")&lt;&gt;"Sí",0,IFERROR(CHOOSE(WEEKDAY(A105,2),VLOOKUP(D105,'Bahías'!$A$2:$J$21,4,FALSE),VLOOKUP(D105,'Bahías'!$A$2:$J$21,5,FALSE),VLOOKUP(D105,'Bahías'!$A$2:$J$21,6,FALSE),VLOOKUP(D105,'Bahías'!$A$2:$J$21,7,FALSE),VLOOKUP(D105,'Bahías'!$A$2:$J$21,8,FALSE),VLOOKUP(D105,'Bahías'!$A$2:$J$21,9,FALSE),VLOOKUP(D105,'Bahías'!$A$2:$J$21,10,FALSE)),""))))</f>
        <v/>
      </c>
      <c r="L105" s="25">
        <f>IF(OR(A105="",D105=""),"",SUMIFS($J$2:$J$501,$A$2:$A$501,A105,$D$2:$D$501,D105))</f>
        <v/>
      </c>
      <c r="M105" s="25">
        <f>IF(OR(K105="",L105=""),"",K105-L105)</f>
        <v/>
      </c>
      <c r="N105" s="26">
        <f>IFERROR(L105/K105,"")</f>
        <v/>
      </c>
      <c r="O105" s="27">
        <f>IF(OR(A105="",D105="",F105="",G105="",H105="",I105=""),"",IF(COUNTIF('Configuración'!$D$2:$D$31,A105)&gt;0,"Día cerrado",IF(OR(F105&lt;'Configuración'!$B$5,H105&gt;'Configuración'!$B$6),"Fuera de horario",IF(K105=0,"Sin capacidad",IF(L105&gt;K105,"Sobrecupo",IF(I105="Cancelada","OK",IF(COUNTIFS($A$2:$A$501,A105,$D$2:$D$501,D105,$F$2:$F$501,"&lt;"&amp;H105,$H$2:$H$501,"&gt;"&amp;F105,$I$2:$I$501,"&lt;&gt;Cancelada")-1&gt;0,"Traslape","OK")))))))</f>
        <v/>
      </c>
      <c r="P105" s="23" t="n"/>
      <c r="Q105">
        <f>IFERROR(IF(INDEX('Bahías'!$A$2:$A$21,ROW()-1)="","",INDEX('Bahías'!$A$2:$A$21,ROW()-1)),"")</f>
        <v/>
      </c>
      <c r="R105">
        <f>IFERROR(IF(INDEX('Configuración'!$G$2:$G$10,ROW()-1)="","",INDEX('Configuración'!$G$2:$G$10,ROW()-1)),"")</f>
        <v/>
      </c>
    </row>
    <row r="106">
      <c r="A106" s="11" t="n"/>
      <c r="B106" s="12" t="n"/>
      <c r="C106" s="17" t="n"/>
      <c r="D106" s="17" t="n"/>
      <c r="E106" s="17" t="n"/>
      <c r="F106" s="34" t="n"/>
      <c r="G106" s="19" t="n"/>
      <c r="H106" s="35">
        <f>IF(OR(F106="",G106=""),"",F106+G106/24)</f>
        <v/>
      </c>
      <c r="I106" s="17" t="n"/>
      <c r="J106" s="5">
        <f>IF(OR(A106="",G106="",I106=""),"",IF(I106="Cancelada",0,G106))</f>
        <v/>
      </c>
      <c r="K106" s="5">
        <f>IF(OR(A106="",D106=""),"",IF(COUNTIF('Configuración'!$D$2:$D$31,A106)&gt;0,0,IF(IFERROR(VLOOKUP(D106,'Bahías'!$A$2:$J$21,3,FALSE),"No")&lt;&gt;"Sí",0,IFERROR(CHOOSE(WEEKDAY(A106,2),VLOOKUP(D106,'Bahías'!$A$2:$J$21,4,FALSE),VLOOKUP(D106,'Bahías'!$A$2:$J$21,5,FALSE),VLOOKUP(D106,'Bahías'!$A$2:$J$21,6,FALSE),VLOOKUP(D106,'Bahías'!$A$2:$J$21,7,FALSE),VLOOKUP(D106,'Bahías'!$A$2:$J$21,8,FALSE),VLOOKUP(D106,'Bahías'!$A$2:$J$21,9,FALSE),VLOOKUP(D106,'Bahías'!$A$2:$J$21,10,FALSE)),""))))</f>
        <v/>
      </c>
      <c r="L106" s="5">
        <f>IF(OR(A106="",D106=""),"",SUMIFS($J$2:$J$501,$A$2:$A$501,A106,$D$2:$D$501,D106))</f>
        <v/>
      </c>
      <c r="M106" s="5">
        <f>IF(OR(K106="",L106=""),"",K106-L106)</f>
        <v/>
      </c>
      <c r="N106" s="21">
        <f>IFERROR(L106/K106,"")</f>
        <v/>
      </c>
      <c r="O106" s="22">
        <f>IF(OR(A106="",D106="",F106="",G106="",H106="",I106=""),"",IF(COUNTIF('Configuración'!$D$2:$D$31,A106)&gt;0,"Día cerrado",IF(OR(F106&lt;'Configuración'!$B$5,H106&gt;'Configuración'!$B$6),"Fuera de horario",IF(K106=0,"Sin capacidad",IF(L106&gt;K106,"Sobrecupo",IF(I106="Cancelada","OK",IF(COUNTIFS($A$2:$A$501,A106,$D$2:$D$501,D106,$F$2:$F$501,"&lt;"&amp;H106,$H$2:$H$501,"&gt;"&amp;F106,$I$2:$I$501,"&lt;&gt;Cancelada")-1&gt;0,"Traslape","OK")))))))</f>
        <v/>
      </c>
      <c r="P106" s="23" t="n"/>
      <c r="Q106">
        <f>IFERROR(IF(INDEX('Bahías'!$A$2:$A$21,ROW()-1)="","",INDEX('Bahías'!$A$2:$A$21,ROW()-1)),"")</f>
        <v/>
      </c>
      <c r="R106">
        <f>IFERROR(IF(INDEX('Configuración'!$G$2:$G$10,ROW()-1)="","",INDEX('Configuración'!$G$2:$G$10,ROW()-1)),"")</f>
        <v/>
      </c>
    </row>
    <row r="107">
      <c r="A107" s="11" t="n"/>
      <c r="B107" s="12" t="n"/>
      <c r="C107" s="17" t="n"/>
      <c r="D107" s="17" t="n"/>
      <c r="E107" s="17" t="n"/>
      <c r="F107" s="34" t="n"/>
      <c r="G107" s="19" t="n"/>
      <c r="H107" s="36">
        <f>IF(OR(F107="",G107=""),"",F107+G107/24)</f>
        <v/>
      </c>
      <c r="I107" s="17" t="n"/>
      <c r="J107" s="25">
        <f>IF(OR(A107="",G107="",I107=""),"",IF(I107="Cancelada",0,G107))</f>
        <v/>
      </c>
      <c r="K107" s="25">
        <f>IF(OR(A107="",D107=""),"",IF(COUNTIF('Configuración'!$D$2:$D$31,A107)&gt;0,0,IF(IFERROR(VLOOKUP(D107,'Bahías'!$A$2:$J$21,3,FALSE),"No")&lt;&gt;"Sí",0,IFERROR(CHOOSE(WEEKDAY(A107,2),VLOOKUP(D107,'Bahías'!$A$2:$J$21,4,FALSE),VLOOKUP(D107,'Bahías'!$A$2:$J$21,5,FALSE),VLOOKUP(D107,'Bahías'!$A$2:$J$21,6,FALSE),VLOOKUP(D107,'Bahías'!$A$2:$J$21,7,FALSE),VLOOKUP(D107,'Bahías'!$A$2:$J$21,8,FALSE),VLOOKUP(D107,'Bahías'!$A$2:$J$21,9,FALSE),VLOOKUP(D107,'Bahías'!$A$2:$J$21,10,FALSE)),""))))</f>
        <v/>
      </c>
      <c r="L107" s="25">
        <f>IF(OR(A107="",D107=""),"",SUMIFS($J$2:$J$501,$A$2:$A$501,A107,$D$2:$D$501,D107))</f>
        <v/>
      </c>
      <c r="M107" s="25">
        <f>IF(OR(K107="",L107=""),"",K107-L107)</f>
        <v/>
      </c>
      <c r="N107" s="26">
        <f>IFERROR(L107/K107,"")</f>
        <v/>
      </c>
      <c r="O107" s="27">
        <f>IF(OR(A107="",D107="",F107="",G107="",H107="",I107=""),"",IF(COUNTIF('Configuración'!$D$2:$D$31,A107)&gt;0,"Día cerrado",IF(OR(F107&lt;'Configuración'!$B$5,H107&gt;'Configuración'!$B$6),"Fuera de horario",IF(K107=0,"Sin capacidad",IF(L107&gt;K107,"Sobrecupo",IF(I107="Cancelada","OK",IF(COUNTIFS($A$2:$A$501,A107,$D$2:$D$501,D107,$F$2:$F$501,"&lt;"&amp;H107,$H$2:$H$501,"&gt;"&amp;F107,$I$2:$I$501,"&lt;&gt;Cancelada")-1&gt;0,"Traslape","OK")))))))</f>
        <v/>
      </c>
      <c r="P107" s="23" t="n"/>
      <c r="Q107">
        <f>IFERROR(IF(INDEX('Bahías'!$A$2:$A$21,ROW()-1)="","",INDEX('Bahías'!$A$2:$A$21,ROW()-1)),"")</f>
        <v/>
      </c>
      <c r="R107">
        <f>IFERROR(IF(INDEX('Configuración'!$G$2:$G$10,ROW()-1)="","",INDEX('Configuración'!$G$2:$G$10,ROW()-1)),"")</f>
        <v/>
      </c>
    </row>
    <row r="108">
      <c r="A108" s="11" t="n"/>
      <c r="B108" s="12" t="n"/>
      <c r="C108" s="17" t="n"/>
      <c r="D108" s="17" t="n"/>
      <c r="E108" s="17" t="n"/>
      <c r="F108" s="34" t="n"/>
      <c r="G108" s="19" t="n"/>
      <c r="H108" s="35">
        <f>IF(OR(F108="",G108=""),"",F108+G108/24)</f>
        <v/>
      </c>
      <c r="I108" s="17" t="n"/>
      <c r="J108" s="5">
        <f>IF(OR(A108="",G108="",I108=""),"",IF(I108="Cancelada",0,G108))</f>
        <v/>
      </c>
      <c r="K108" s="5">
        <f>IF(OR(A108="",D108=""),"",IF(COUNTIF('Configuración'!$D$2:$D$31,A108)&gt;0,0,IF(IFERROR(VLOOKUP(D108,'Bahías'!$A$2:$J$21,3,FALSE),"No")&lt;&gt;"Sí",0,IFERROR(CHOOSE(WEEKDAY(A108,2),VLOOKUP(D108,'Bahías'!$A$2:$J$21,4,FALSE),VLOOKUP(D108,'Bahías'!$A$2:$J$21,5,FALSE),VLOOKUP(D108,'Bahías'!$A$2:$J$21,6,FALSE),VLOOKUP(D108,'Bahías'!$A$2:$J$21,7,FALSE),VLOOKUP(D108,'Bahías'!$A$2:$J$21,8,FALSE),VLOOKUP(D108,'Bahías'!$A$2:$J$21,9,FALSE),VLOOKUP(D108,'Bahías'!$A$2:$J$21,10,FALSE)),""))))</f>
        <v/>
      </c>
      <c r="L108" s="5">
        <f>IF(OR(A108="",D108=""),"",SUMIFS($J$2:$J$501,$A$2:$A$501,A108,$D$2:$D$501,D108))</f>
        <v/>
      </c>
      <c r="M108" s="5">
        <f>IF(OR(K108="",L108=""),"",K108-L108)</f>
        <v/>
      </c>
      <c r="N108" s="21">
        <f>IFERROR(L108/K108,"")</f>
        <v/>
      </c>
      <c r="O108" s="22">
        <f>IF(OR(A108="",D108="",F108="",G108="",H108="",I108=""),"",IF(COUNTIF('Configuración'!$D$2:$D$31,A108)&gt;0,"Día cerrado",IF(OR(F108&lt;'Configuración'!$B$5,H108&gt;'Configuración'!$B$6),"Fuera de horario",IF(K108=0,"Sin capacidad",IF(L108&gt;K108,"Sobrecupo",IF(I108="Cancelada","OK",IF(COUNTIFS($A$2:$A$501,A108,$D$2:$D$501,D108,$F$2:$F$501,"&lt;"&amp;H108,$H$2:$H$501,"&gt;"&amp;F108,$I$2:$I$501,"&lt;&gt;Cancelada")-1&gt;0,"Traslape","OK")))))))</f>
        <v/>
      </c>
      <c r="P108" s="23" t="n"/>
      <c r="Q108">
        <f>IFERROR(IF(INDEX('Bahías'!$A$2:$A$21,ROW()-1)="","",INDEX('Bahías'!$A$2:$A$21,ROW()-1)),"")</f>
        <v/>
      </c>
      <c r="R108">
        <f>IFERROR(IF(INDEX('Configuración'!$G$2:$G$10,ROW()-1)="","",INDEX('Configuración'!$G$2:$G$10,ROW()-1)),"")</f>
        <v/>
      </c>
    </row>
    <row r="109">
      <c r="A109" s="11" t="n"/>
      <c r="B109" s="12" t="n"/>
      <c r="C109" s="17" t="n"/>
      <c r="D109" s="17" t="n"/>
      <c r="E109" s="17" t="n"/>
      <c r="F109" s="34" t="n"/>
      <c r="G109" s="19" t="n"/>
      <c r="H109" s="36">
        <f>IF(OR(F109="",G109=""),"",F109+G109/24)</f>
        <v/>
      </c>
      <c r="I109" s="17" t="n"/>
      <c r="J109" s="25">
        <f>IF(OR(A109="",G109="",I109=""),"",IF(I109="Cancelada",0,G109))</f>
        <v/>
      </c>
      <c r="K109" s="25">
        <f>IF(OR(A109="",D109=""),"",IF(COUNTIF('Configuración'!$D$2:$D$31,A109)&gt;0,0,IF(IFERROR(VLOOKUP(D109,'Bahías'!$A$2:$J$21,3,FALSE),"No")&lt;&gt;"Sí",0,IFERROR(CHOOSE(WEEKDAY(A109,2),VLOOKUP(D109,'Bahías'!$A$2:$J$21,4,FALSE),VLOOKUP(D109,'Bahías'!$A$2:$J$21,5,FALSE),VLOOKUP(D109,'Bahías'!$A$2:$J$21,6,FALSE),VLOOKUP(D109,'Bahías'!$A$2:$J$21,7,FALSE),VLOOKUP(D109,'Bahías'!$A$2:$J$21,8,FALSE),VLOOKUP(D109,'Bahías'!$A$2:$J$21,9,FALSE),VLOOKUP(D109,'Bahías'!$A$2:$J$21,10,FALSE)),""))))</f>
        <v/>
      </c>
      <c r="L109" s="25">
        <f>IF(OR(A109="",D109=""),"",SUMIFS($J$2:$J$501,$A$2:$A$501,A109,$D$2:$D$501,D109))</f>
        <v/>
      </c>
      <c r="M109" s="25">
        <f>IF(OR(K109="",L109=""),"",K109-L109)</f>
        <v/>
      </c>
      <c r="N109" s="26">
        <f>IFERROR(L109/K109,"")</f>
        <v/>
      </c>
      <c r="O109" s="27">
        <f>IF(OR(A109="",D109="",F109="",G109="",H109="",I109=""),"",IF(COUNTIF('Configuración'!$D$2:$D$31,A109)&gt;0,"Día cerrado",IF(OR(F109&lt;'Configuración'!$B$5,H109&gt;'Configuración'!$B$6),"Fuera de horario",IF(K109=0,"Sin capacidad",IF(L109&gt;K109,"Sobrecupo",IF(I109="Cancelada","OK",IF(COUNTIFS($A$2:$A$501,A109,$D$2:$D$501,D109,$F$2:$F$501,"&lt;"&amp;H109,$H$2:$H$501,"&gt;"&amp;F109,$I$2:$I$501,"&lt;&gt;Cancelada")-1&gt;0,"Traslape","OK")))))))</f>
        <v/>
      </c>
      <c r="P109" s="23" t="n"/>
      <c r="Q109">
        <f>IFERROR(IF(INDEX('Bahías'!$A$2:$A$21,ROW()-1)="","",INDEX('Bahías'!$A$2:$A$21,ROW()-1)),"")</f>
        <v/>
      </c>
      <c r="R109">
        <f>IFERROR(IF(INDEX('Configuración'!$G$2:$G$10,ROW()-1)="","",INDEX('Configuración'!$G$2:$G$10,ROW()-1)),"")</f>
        <v/>
      </c>
    </row>
    <row r="110">
      <c r="A110" s="11" t="n"/>
      <c r="B110" s="12" t="n"/>
      <c r="C110" s="17" t="n"/>
      <c r="D110" s="17" t="n"/>
      <c r="E110" s="17" t="n"/>
      <c r="F110" s="34" t="n"/>
      <c r="G110" s="19" t="n"/>
      <c r="H110" s="35">
        <f>IF(OR(F110="",G110=""),"",F110+G110/24)</f>
        <v/>
      </c>
      <c r="I110" s="17" t="n"/>
      <c r="J110" s="5">
        <f>IF(OR(A110="",G110="",I110=""),"",IF(I110="Cancelada",0,G110))</f>
        <v/>
      </c>
      <c r="K110" s="5">
        <f>IF(OR(A110="",D110=""),"",IF(COUNTIF('Configuración'!$D$2:$D$31,A110)&gt;0,0,IF(IFERROR(VLOOKUP(D110,'Bahías'!$A$2:$J$21,3,FALSE),"No")&lt;&gt;"Sí",0,IFERROR(CHOOSE(WEEKDAY(A110,2),VLOOKUP(D110,'Bahías'!$A$2:$J$21,4,FALSE),VLOOKUP(D110,'Bahías'!$A$2:$J$21,5,FALSE),VLOOKUP(D110,'Bahías'!$A$2:$J$21,6,FALSE),VLOOKUP(D110,'Bahías'!$A$2:$J$21,7,FALSE),VLOOKUP(D110,'Bahías'!$A$2:$J$21,8,FALSE),VLOOKUP(D110,'Bahías'!$A$2:$J$21,9,FALSE),VLOOKUP(D110,'Bahías'!$A$2:$J$21,10,FALSE)),""))))</f>
        <v/>
      </c>
      <c r="L110" s="5">
        <f>IF(OR(A110="",D110=""),"",SUMIFS($J$2:$J$501,$A$2:$A$501,A110,$D$2:$D$501,D110))</f>
        <v/>
      </c>
      <c r="M110" s="5">
        <f>IF(OR(K110="",L110=""),"",K110-L110)</f>
        <v/>
      </c>
      <c r="N110" s="21">
        <f>IFERROR(L110/K110,"")</f>
        <v/>
      </c>
      <c r="O110" s="22">
        <f>IF(OR(A110="",D110="",F110="",G110="",H110="",I110=""),"",IF(COUNTIF('Configuración'!$D$2:$D$31,A110)&gt;0,"Día cerrado",IF(OR(F110&lt;'Configuración'!$B$5,H110&gt;'Configuración'!$B$6),"Fuera de horario",IF(K110=0,"Sin capacidad",IF(L110&gt;K110,"Sobrecupo",IF(I110="Cancelada","OK",IF(COUNTIFS($A$2:$A$501,A110,$D$2:$D$501,D110,$F$2:$F$501,"&lt;"&amp;H110,$H$2:$H$501,"&gt;"&amp;F110,$I$2:$I$501,"&lt;&gt;Cancelada")-1&gt;0,"Traslape","OK")))))))</f>
        <v/>
      </c>
      <c r="P110" s="23" t="n"/>
      <c r="Q110">
        <f>IFERROR(IF(INDEX('Bahías'!$A$2:$A$21,ROW()-1)="","",INDEX('Bahías'!$A$2:$A$21,ROW()-1)),"")</f>
        <v/>
      </c>
      <c r="R110">
        <f>IFERROR(IF(INDEX('Configuración'!$G$2:$G$10,ROW()-1)="","",INDEX('Configuración'!$G$2:$G$10,ROW()-1)),"")</f>
        <v/>
      </c>
    </row>
    <row r="111">
      <c r="A111" s="11" t="n"/>
      <c r="B111" s="12" t="n"/>
      <c r="C111" s="17" t="n"/>
      <c r="D111" s="17" t="n"/>
      <c r="E111" s="17" t="n"/>
      <c r="F111" s="34" t="n"/>
      <c r="G111" s="19" t="n"/>
      <c r="H111" s="36">
        <f>IF(OR(F111="",G111=""),"",F111+G111/24)</f>
        <v/>
      </c>
      <c r="I111" s="17" t="n"/>
      <c r="J111" s="25">
        <f>IF(OR(A111="",G111="",I111=""),"",IF(I111="Cancelada",0,G111))</f>
        <v/>
      </c>
      <c r="K111" s="25">
        <f>IF(OR(A111="",D111=""),"",IF(COUNTIF('Configuración'!$D$2:$D$31,A111)&gt;0,0,IF(IFERROR(VLOOKUP(D111,'Bahías'!$A$2:$J$21,3,FALSE),"No")&lt;&gt;"Sí",0,IFERROR(CHOOSE(WEEKDAY(A111,2),VLOOKUP(D111,'Bahías'!$A$2:$J$21,4,FALSE),VLOOKUP(D111,'Bahías'!$A$2:$J$21,5,FALSE),VLOOKUP(D111,'Bahías'!$A$2:$J$21,6,FALSE),VLOOKUP(D111,'Bahías'!$A$2:$J$21,7,FALSE),VLOOKUP(D111,'Bahías'!$A$2:$J$21,8,FALSE),VLOOKUP(D111,'Bahías'!$A$2:$J$21,9,FALSE),VLOOKUP(D111,'Bahías'!$A$2:$J$21,10,FALSE)),""))))</f>
        <v/>
      </c>
      <c r="L111" s="25">
        <f>IF(OR(A111="",D111=""),"",SUMIFS($J$2:$J$501,$A$2:$A$501,A111,$D$2:$D$501,D111))</f>
        <v/>
      </c>
      <c r="M111" s="25">
        <f>IF(OR(K111="",L111=""),"",K111-L111)</f>
        <v/>
      </c>
      <c r="N111" s="26">
        <f>IFERROR(L111/K111,"")</f>
        <v/>
      </c>
      <c r="O111" s="27">
        <f>IF(OR(A111="",D111="",F111="",G111="",H111="",I111=""),"",IF(COUNTIF('Configuración'!$D$2:$D$31,A111)&gt;0,"Día cerrado",IF(OR(F111&lt;'Configuración'!$B$5,H111&gt;'Configuración'!$B$6),"Fuera de horario",IF(K111=0,"Sin capacidad",IF(L111&gt;K111,"Sobrecupo",IF(I111="Cancelada","OK",IF(COUNTIFS($A$2:$A$501,A111,$D$2:$D$501,D111,$F$2:$F$501,"&lt;"&amp;H111,$H$2:$H$501,"&gt;"&amp;F111,$I$2:$I$501,"&lt;&gt;Cancelada")-1&gt;0,"Traslape","OK")))))))</f>
        <v/>
      </c>
      <c r="P111" s="23" t="n"/>
      <c r="Q111">
        <f>IFERROR(IF(INDEX('Bahías'!$A$2:$A$21,ROW()-1)="","",INDEX('Bahías'!$A$2:$A$21,ROW()-1)),"")</f>
        <v/>
      </c>
      <c r="R111">
        <f>IFERROR(IF(INDEX('Configuración'!$G$2:$G$10,ROW()-1)="","",INDEX('Configuración'!$G$2:$G$10,ROW()-1)),"")</f>
        <v/>
      </c>
    </row>
    <row r="112">
      <c r="A112" s="11" t="n"/>
      <c r="B112" s="12" t="n"/>
      <c r="C112" s="17" t="n"/>
      <c r="D112" s="17" t="n"/>
      <c r="E112" s="17" t="n"/>
      <c r="F112" s="34" t="n"/>
      <c r="G112" s="19" t="n"/>
      <c r="H112" s="35">
        <f>IF(OR(F112="",G112=""),"",F112+G112/24)</f>
        <v/>
      </c>
      <c r="I112" s="17" t="n"/>
      <c r="J112" s="5">
        <f>IF(OR(A112="",G112="",I112=""),"",IF(I112="Cancelada",0,G112))</f>
        <v/>
      </c>
      <c r="K112" s="5">
        <f>IF(OR(A112="",D112=""),"",IF(COUNTIF('Configuración'!$D$2:$D$31,A112)&gt;0,0,IF(IFERROR(VLOOKUP(D112,'Bahías'!$A$2:$J$21,3,FALSE),"No")&lt;&gt;"Sí",0,IFERROR(CHOOSE(WEEKDAY(A112,2),VLOOKUP(D112,'Bahías'!$A$2:$J$21,4,FALSE),VLOOKUP(D112,'Bahías'!$A$2:$J$21,5,FALSE),VLOOKUP(D112,'Bahías'!$A$2:$J$21,6,FALSE),VLOOKUP(D112,'Bahías'!$A$2:$J$21,7,FALSE),VLOOKUP(D112,'Bahías'!$A$2:$J$21,8,FALSE),VLOOKUP(D112,'Bahías'!$A$2:$J$21,9,FALSE),VLOOKUP(D112,'Bahías'!$A$2:$J$21,10,FALSE)),""))))</f>
        <v/>
      </c>
      <c r="L112" s="5">
        <f>IF(OR(A112="",D112=""),"",SUMIFS($J$2:$J$501,$A$2:$A$501,A112,$D$2:$D$501,D112))</f>
        <v/>
      </c>
      <c r="M112" s="5">
        <f>IF(OR(K112="",L112=""),"",K112-L112)</f>
        <v/>
      </c>
      <c r="N112" s="21">
        <f>IFERROR(L112/K112,"")</f>
        <v/>
      </c>
      <c r="O112" s="22">
        <f>IF(OR(A112="",D112="",F112="",G112="",H112="",I112=""),"",IF(COUNTIF('Configuración'!$D$2:$D$31,A112)&gt;0,"Día cerrado",IF(OR(F112&lt;'Configuración'!$B$5,H112&gt;'Configuración'!$B$6),"Fuera de horario",IF(K112=0,"Sin capacidad",IF(L112&gt;K112,"Sobrecupo",IF(I112="Cancelada","OK",IF(COUNTIFS($A$2:$A$501,A112,$D$2:$D$501,D112,$F$2:$F$501,"&lt;"&amp;H112,$H$2:$H$501,"&gt;"&amp;F112,$I$2:$I$501,"&lt;&gt;Cancelada")-1&gt;0,"Traslape","OK")))))))</f>
        <v/>
      </c>
      <c r="P112" s="23" t="n"/>
      <c r="Q112">
        <f>IFERROR(IF(INDEX('Bahías'!$A$2:$A$21,ROW()-1)="","",INDEX('Bahías'!$A$2:$A$21,ROW()-1)),"")</f>
        <v/>
      </c>
      <c r="R112">
        <f>IFERROR(IF(INDEX('Configuración'!$G$2:$G$10,ROW()-1)="","",INDEX('Configuración'!$G$2:$G$10,ROW()-1)),"")</f>
        <v/>
      </c>
    </row>
    <row r="113">
      <c r="A113" s="11" t="n"/>
      <c r="B113" s="12" t="n"/>
      <c r="C113" s="17" t="n"/>
      <c r="D113" s="17" t="n"/>
      <c r="E113" s="17" t="n"/>
      <c r="F113" s="34" t="n"/>
      <c r="G113" s="19" t="n"/>
      <c r="H113" s="36">
        <f>IF(OR(F113="",G113=""),"",F113+G113/24)</f>
        <v/>
      </c>
      <c r="I113" s="17" t="n"/>
      <c r="J113" s="25">
        <f>IF(OR(A113="",G113="",I113=""),"",IF(I113="Cancelada",0,G113))</f>
        <v/>
      </c>
      <c r="K113" s="25">
        <f>IF(OR(A113="",D113=""),"",IF(COUNTIF('Configuración'!$D$2:$D$31,A113)&gt;0,0,IF(IFERROR(VLOOKUP(D113,'Bahías'!$A$2:$J$21,3,FALSE),"No")&lt;&gt;"Sí",0,IFERROR(CHOOSE(WEEKDAY(A113,2),VLOOKUP(D113,'Bahías'!$A$2:$J$21,4,FALSE),VLOOKUP(D113,'Bahías'!$A$2:$J$21,5,FALSE),VLOOKUP(D113,'Bahías'!$A$2:$J$21,6,FALSE),VLOOKUP(D113,'Bahías'!$A$2:$J$21,7,FALSE),VLOOKUP(D113,'Bahías'!$A$2:$J$21,8,FALSE),VLOOKUP(D113,'Bahías'!$A$2:$J$21,9,FALSE),VLOOKUP(D113,'Bahías'!$A$2:$J$21,10,FALSE)),""))))</f>
        <v/>
      </c>
      <c r="L113" s="25">
        <f>IF(OR(A113="",D113=""),"",SUMIFS($J$2:$J$501,$A$2:$A$501,A113,$D$2:$D$501,D113))</f>
        <v/>
      </c>
      <c r="M113" s="25">
        <f>IF(OR(K113="",L113=""),"",K113-L113)</f>
        <v/>
      </c>
      <c r="N113" s="26">
        <f>IFERROR(L113/K113,"")</f>
        <v/>
      </c>
      <c r="O113" s="27">
        <f>IF(OR(A113="",D113="",F113="",G113="",H113="",I113=""),"",IF(COUNTIF('Configuración'!$D$2:$D$31,A113)&gt;0,"Día cerrado",IF(OR(F113&lt;'Configuración'!$B$5,H113&gt;'Configuración'!$B$6),"Fuera de horario",IF(K113=0,"Sin capacidad",IF(L113&gt;K113,"Sobrecupo",IF(I113="Cancelada","OK",IF(COUNTIFS($A$2:$A$501,A113,$D$2:$D$501,D113,$F$2:$F$501,"&lt;"&amp;H113,$H$2:$H$501,"&gt;"&amp;F113,$I$2:$I$501,"&lt;&gt;Cancelada")-1&gt;0,"Traslape","OK")))))))</f>
        <v/>
      </c>
      <c r="P113" s="23" t="n"/>
      <c r="Q113">
        <f>IFERROR(IF(INDEX('Bahías'!$A$2:$A$21,ROW()-1)="","",INDEX('Bahías'!$A$2:$A$21,ROW()-1)),"")</f>
        <v/>
      </c>
      <c r="R113">
        <f>IFERROR(IF(INDEX('Configuración'!$G$2:$G$10,ROW()-1)="","",INDEX('Configuración'!$G$2:$G$10,ROW()-1)),"")</f>
        <v/>
      </c>
    </row>
    <row r="114">
      <c r="A114" s="11" t="n"/>
      <c r="B114" s="12" t="n"/>
      <c r="C114" s="17" t="n"/>
      <c r="D114" s="17" t="n"/>
      <c r="E114" s="17" t="n"/>
      <c r="F114" s="34" t="n"/>
      <c r="G114" s="19" t="n"/>
      <c r="H114" s="35">
        <f>IF(OR(F114="",G114=""),"",F114+G114/24)</f>
        <v/>
      </c>
      <c r="I114" s="17" t="n"/>
      <c r="J114" s="5">
        <f>IF(OR(A114="",G114="",I114=""),"",IF(I114="Cancelada",0,G114))</f>
        <v/>
      </c>
      <c r="K114" s="5">
        <f>IF(OR(A114="",D114=""),"",IF(COUNTIF('Configuración'!$D$2:$D$31,A114)&gt;0,0,IF(IFERROR(VLOOKUP(D114,'Bahías'!$A$2:$J$21,3,FALSE),"No")&lt;&gt;"Sí",0,IFERROR(CHOOSE(WEEKDAY(A114,2),VLOOKUP(D114,'Bahías'!$A$2:$J$21,4,FALSE),VLOOKUP(D114,'Bahías'!$A$2:$J$21,5,FALSE),VLOOKUP(D114,'Bahías'!$A$2:$J$21,6,FALSE),VLOOKUP(D114,'Bahías'!$A$2:$J$21,7,FALSE),VLOOKUP(D114,'Bahías'!$A$2:$J$21,8,FALSE),VLOOKUP(D114,'Bahías'!$A$2:$J$21,9,FALSE),VLOOKUP(D114,'Bahías'!$A$2:$J$21,10,FALSE)),""))))</f>
        <v/>
      </c>
      <c r="L114" s="5">
        <f>IF(OR(A114="",D114=""),"",SUMIFS($J$2:$J$501,$A$2:$A$501,A114,$D$2:$D$501,D114))</f>
        <v/>
      </c>
      <c r="M114" s="5">
        <f>IF(OR(K114="",L114=""),"",K114-L114)</f>
        <v/>
      </c>
      <c r="N114" s="21">
        <f>IFERROR(L114/K114,"")</f>
        <v/>
      </c>
      <c r="O114" s="22">
        <f>IF(OR(A114="",D114="",F114="",G114="",H114="",I114=""),"",IF(COUNTIF('Configuración'!$D$2:$D$31,A114)&gt;0,"Día cerrado",IF(OR(F114&lt;'Configuración'!$B$5,H114&gt;'Configuración'!$B$6),"Fuera de horario",IF(K114=0,"Sin capacidad",IF(L114&gt;K114,"Sobrecupo",IF(I114="Cancelada","OK",IF(COUNTIFS($A$2:$A$501,A114,$D$2:$D$501,D114,$F$2:$F$501,"&lt;"&amp;H114,$H$2:$H$501,"&gt;"&amp;F114,$I$2:$I$501,"&lt;&gt;Cancelada")-1&gt;0,"Traslape","OK")))))))</f>
        <v/>
      </c>
      <c r="P114" s="23" t="n"/>
      <c r="Q114">
        <f>IFERROR(IF(INDEX('Bahías'!$A$2:$A$21,ROW()-1)="","",INDEX('Bahías'!$A$2:$A$21,ROW()-1)),"")</f>
        <v/>
      </c>
      <c r="R114">
        <f>IFERROR(IF(INDEX('Configuración'!$G$2:$G$10,ROW()-1)="","",INDEX('Configuración'!$G$2:$G$10,ROW()-1)),"")</f>
        <v/>
      </c>
    </row>
    <row r="115">
      <c r="A115" s="11" t="n"/>
      <c r="B115" s="12" t="n"/>
      <c r="C115" s="17" t="n"/>
      <c r="D115" s="17" t="n"/>
      <c r="E115" s="17" t="n"/>
      <c r="F115" s="34" t="n"/>
      <c r="G115" s="19" t="n"/>
      <c r="H115" s="36">
        <f>IF(OR(F115="",G115=""),"",F115+G115/24)</f>
        <v/>
      </c>
      <c r="I115" s="17" t="n"/>
      <c r="J115" s="25">
        <f>IF(OR(A115="",G115="",I115=""),"",IF(I115="Cancelada",0,G115))</f>
        <v/>
      </c>
      <c r="K115" s="25">
        <f>IF(OR(A115="",D115=""),"",IF(COUNTIF('Configuración'!$D$2:$D$31,A115)&gt;0,0,IF(IFERROR(VLOOKUP(D115,'Bahías'!$A$2:$J$21,3,FALSE),"No")&lt;&gt;"Sí",0,IFERROR(CHOOSE(WEEKDAY(A115,2),VLOOKUP(D115,'Bahías'!$A$2:$J$21,4,FALSE),VLOOKUP(D115,'Bahías'!$A$2:$J$21,5,FALSE),VLOOKUP(D115,'Bahías'!$A$2:$J$21,6,FALSE),VLOOKUP(D115,'Bahías'!$A$2:$J$21,7,FALSE),VLOOKUP(D115,'Bahías'!$A$2:$J$21,8,FALSE),VLOOKUP(D115,'Bahías'!$A$2:$J$21,9,FALSE),VLOOKUP(D115,'Bahías'!$A$2:$J$21,10,FALSE)),""))))</f>
        <v/>
      </c>
      <c r="L115" s="25">
        <f>IF(OR(A115="",D115=""),"",SUMIFS($J$2:$J$501,$A$2:$A$501,A115,$D$2:$D$501,D115))</f>
        <v/>
      </c>
      <c r="M115" s="25">
        <f>IF(OR(K115="",L115=""),"",K115-L115)</f>
        <v/>
      </c>
      <c r="N115" s="26">
        <f>IFERROR(L115/K115,"")</f>
        <v/>
      </c>
      <c r="O115" s="27">
        <f>IF(OR(A115="",D115="",F115="",G115="",H115="",I115=""),"",IF(COUNTIF('Configuración'!$D$2:$D$31,A115)&gt;0,"Día cerrado",IF(OR(F115&lt;'Configuración'!$B$5,H115&gt;'Configuración'!$B$6),"Fuera de horario",IF(K115=0,"Sin capacidad",IF(L115&gt;K115,"Sobrecupo",IF(I115="Cancelada","OK",IF(COUNTIFS($A$2:$A$501,A115,$D$2:$D$501,D115,$F$2:$F$501,"&lt;"&amp;H115,$H$2:$H$501,"&gt;"&amp;F115,$I$2:$I$501,"&lt;&gt;Cancelada")-1&gt;0,"Traslape","OK")))))))</f>
        <v/>
      </c>
      <c r="P115" s="23" t="n"/>
      <c r="Q115">
        <f>IFERROR(IF(INDEX('Bahías'!$A$2:$A$21,ROW()-1)="","",INDEX('Bahías'!$A$2:$A$21,ROW()-1)),"")</f>
        <v/>
      </c>
      <c r="R115">
        <f>IFERROR(IF(INDEX('Configuración'!$G$2:$G$10,ROW()-1)="","",INDEX('Configuración'!$G$2:$G$10,ROW()-1)),"")</f>
        <v/>
      </c>
    </row>
    <row r="116">
      <c r="A116" s="11" t="n"/>
      <c r="B116" s="12" t="n"/>
      <c r="C116" s="17" t="n"/>
      <c r="D116" s="17" t="n"/>
      <c r="E116" s="17" t="n"/>
      <c r="F116" s="34" t="n"/>
      <c r="G116" s="19" t="n"/>
      <c r="H116" s="35">
        <f>IF(OR(F116="",G116=""),"",F116+G116/24)</f>
        <v/>
      </c>
      <c r="I116" s="17" t="n"/>
      <c r="J116" s="5">
        <f>IF(OR(A116="",G116="",I116=""),"",IF(I116="Cancelada",0,G116))</f>
        <v/>
      </c>
      <c r="K116" s="5">
        <f>IF(OR(A116="",D116=""),"",IF(COUNTIF('Configuración'!$D$2:$D$31,A116)&gt;0,0,IF(IFERROR(VLOOKUP(D116,'Bahías'!$A$2:$J$21,3,FALSE),"No")&lt;&gt;"Sí",0,IFERROR(CHOOSE(WEEKDAY(A116,2),VLOOKUP(D116,'Bahías'!$A$2:$J$21,4,FALSE),VLOOKUP(D116,'Bahías'!$A$2:$J$21,5,FALSE),VLOOKUP(D116,'Bahías'!$A$2:$J$21,6,FALSE),VLOOKUP(D116,'Bahías'!$A$2:$J$21,7,FALSE),VLOOKUP(D116,'Bahías'!$A$2:$J$21,8,FALSE),VLOOKUP(D116,'Bahías'!$A$2:$J$21,9,FALSE),VLOOKUP(D116,'Bahías'!$A$2:$J$21,10,FALSE)),""))))</f>
        <v/>
      </c>
      <c r="L116" s="5">
        <f>IF(OR(A116="",D116=""),"",SUMIFS($J$2:$J$501,$A$2:$A$501,A116,$D$2:$D$501,D116))</f>
        <v/>
      </c>
      <c r="M116" s="5">
        <f>IF(OR(K116="",L116=""),"",K116-L116)</f>
        <v/>
      </c>
      <c r="N116" s="21">
        <f>IFERROR(L116/K116,"")</f>
        <v/>
      </c>
      <c r="O116" s="22">
        <f>IF(OR(A116="",D116="",F116="",G116="",H116="",I116=""),"",IF(COUNTIF('Configuración'!$D$2:$D$31,A116)&gt;0,"Día cerrado",IF(OR(F116&lt;'Configuración'!$B$5,H116&gt;'Configuración'!$B$6),"Fuera de horario",IF(K116=0,"Sin capacidad",IF(L116&gt;K116,"Sobrecupo",IF(I116="Cancelada","OK",IF(COUNTIFS($A$2:$A$501,A116,$D$2:$D$501,D116,$F$2:$F$501,"&lt;"&amp;H116,$H$2:$H$501,"&gt;"&amp;F116,$I$2:$I$501,"&lt;&gt;Cancelada")-1&gt;0,"Traslape","OK")))))))</f>
        <v/>
      </c>
      <c r="P116" s="23" t="n"/>
      <c r="Q116">
        <f>IFERROR(IF(INDEX('Bahías'!$A$2:$A$21,ROW()-1)="","",INDEX('Bahías'!$A$2:$A$21,ROW()-1)),"")</f>
        <v/>
      </c>
      <c r="R116">
        <f>IFERROR(IF(INDEX('Configuración'!$G$2:$G$10,ROW()-1)="","",INDEX('Configuración'!$G$2:$G$10,ROW()-1)),"")</f>
        <v/>
      </c>
    </row>
    <row r="117">
      <c r="A117" s="11" t="n"/>
      <c r="B117" s="12" t="n"/>
      <c r="C117" s="17" t="n"/>
      <c r="D117" s="17" t="n"/>
      <c r="E117" s="17" t="n"/>
      <c r="F117" s="34" t="n"/>
      <c r="G117" s="19" t="n"/>
      <c r="H117" s="36">
        <f>IF(OR(F117="",G117=""),"",F117+G117/24)</f>
        <v/>
      </c>
      <c r="I117" s="17" t="n"/>
      <c r="J117" s="25">
        <f>IF(OR(A117="",G117="",I117=""),"",IF(I117="Cancelada",0,G117))</f>
        <v/>
      </c>
      <c r="K117" s="25">
        <f>IF(OR(A117="",D117=""),"",IF(COUNTIF('Configuración'!$D$2:$D$31,A117)&gt;0,0,IF(IFERROR(VLOOKUP(D117,'Bahías'!$A$2:$J$21,3,FALSE),"No")&lt;&gt;"Sí",0,IFERROR(CHOOSE(WEEKDAY(A117,2),VLOOKUP(D117,'Bahías'!$A$2:$J$21,4,FALSE),VLOOKUP(D117,'Bahías'!$A$2:$J$21,5,FALSE),VLOOKUP(D117,'Bahías'!$A$2:$J$21,6,FALSE),VLOOKUP(D117,'Bahías'!$A$2:$J$21,7,FALSE),VLOOKUP(D117,'Bahías'!$A$2:$J$21,8,FALSE),VLOOKUP(D117,'Bahías'!$A$2:$J$21,9,FALSE),VLOOKUP(D117,'Bahías'!$A$2:$J$21,10,FALSE)),""))))</f>
        <v/>
      </c>
      <c r="L117" s="25">
        <f>IF(OR(A117="",D117=""),"",SUMIFS($J$2:$J$501,$A$2:$A$501,A117,$D$2:$D$501,D117))</f>
        <v/>
      </c>
      <c r="M117" s="25">
        <f>IF(OR(K117="",L117=""),"",K117-L117)</f>
        <v/>
      </c>
      <c r="N117" s="26">
        <f>IFERROR(L117/K117,"")</f>
        <v/>
      </c>
      <c r="O117" s="27">
        <f>IF(OR(A117="",D117="",F117="",G117="",H117="",I117=""),"",IF(COUNTIF('Configuración'!$D$2:$D$31,A117)&gt;0,"Día cerrado",IF(OR(F117&lt;'Configuración'!$B$5,H117&gt;'Configuración'!$B$6),"Fuera de horario",IF(K117=0,"Sin capacidad",IF(L117&gt;K117,"Sobrecupo",IF(I117="Cancelada","OK",IF(COUNTIFS($A$2:$A$501,A117,$D$2:$D$501,D117,$F$2:$F$501,"&lt;"&amp;H117,$H$2:$H$501,"&gt;"&amp;F117,$I$2:$I$501,"&lt;&gt;Cancelada")-1&gt;0,"Traslape","OK")))))))</f>
        <v/>
      </c>
      <c r="P117" s="23" t="n"/>
      <c r="Q117">
        <f>IFERROR(IF(INDEX('Bahías'!$A$2:$A$21,ROW()-1)="","",INDEX('Bahías'!$A$2:$A$21,ROW()-1)),"")</f>
        <v/>
      </c>
      <c r="R117">
        <f>IFERROR(IF(INDEX('Configuración'!$G$2:$G$10,ROW()-1)="","",INDEX('Configuración'!$G$2:$G$10,ROW()-1)),"")</f>
        <v/>
      </c>
    </row>
    <row r="118">
      <c r="A118" s="11" t="n"/>
      <c r="B118" s="12" t="n"/>
      <c r="C118" s="17" t="n"/>
      <c r="D118" s="17" t="n"/>
      <c r="E118" s="17" t="n"/>
      <c r="F118" s="34" t="n"/>
      <c r="G118" s="19" t="n"/>
      <c r="H118" s="35">
        <f>IF(OR(F118="",G118=""),"",F118+G118/24)</f>
        <v/>
      </c>
      <c r="I118" s="17" t="n"/>
      <c r="J118" s="5">
        <f>IF(OR(A118="",G118="",I118=""),"",IF(I118="Cancelada",0,G118))</f>
        <v/>
      </c>
      <c r="K118" s="5">
        <f>IF(OR(A118="",D118=""),"",IF(COUNTIF('Configuración'!$D$2:$D$31,A118)&gt;0,0,IF(IFERROR(VLOOKUP(D118,'Bahías'!$A$2:$J$21,3,FALSE),"No")&lt;&gt;"Sí",0,IFERROR(CHOOSE(WEEKDAY(A118,2),VLOOKUP(D118,'Bahías'!$A$2:$J$21,4,FALSE),VLOOKUP(D118,'Bahías'!$A$2:$J$21,5,FALSE),VLOOKUP(D118,'Bahías'!$A$2:$J$21,6,FALSE),VLOOKUP(D118,'Bahías'!$A$2:$J$21,7,FALSE),VLOOKUP(D118,'Bahías'!$A$2:$J$21,8,FALSE),VLOOKUP(D118,'Bahías'!$A$2:$J$21,9,FALSE),VLOOKUP(D118,'Bahías'!$A$2:$J$21,10,FALSE)),""))))</f>
        <v/>
      </c>
      <c r="L118" s="5">
        <f>IF(OR(A118="",D118=""),"",SUMIFS($J$2:$J$501,$A$2:$A$501,A118,$D$2:$D$501,D118))</f>
        <v/>
      </c>
      <c r="M118" s="5">
        <f>IF(OR(K118="",L118=""),"",K118-L118)</f>
        <v/>
      </c>
      <c r="N118" s="21">
        <f>IFERROR(L118/K118,"")</f>
        <v/>
      </c>
      <c r="O118" s="22">
        <f>IF(OR(A118="",D118="",F118="",G118="",H118="",I118=""),"",IF(COUNTIF('Configuración'!$D$2:$D$31,A118)&gt;0,"Día cerrado",IF(OR(F118&lt;'Configuración'!$B$5,H118&gt;'Configuración'!$B$6),"Fuera de horario",IF(K118=0,"Sin capacidad",IF(L118&gt;K118,"Sobrecupo",IF(I118="Cancelada","OK",IF(COUNTIFS($A$2:$A$501,A118,$D$2:$D$501,D118,$F$2:$F$501,"&lt;"&amp;H118,$H$2:$H$501,"&gt;"&amp;F118,$I$2:$I$501,"&lt;&gt;Cancelada")-1&gt;0,"Traslape","OK")))))))</f>
        <v/>
      </c>
      <c r="P118" s="23" t="n"/>
      <c r="Q118">
        <f>IFERROR(IF(INDEX('Bahías'!$A$2:$A$21,ROW()-1)="","",INDEX('Bahías'!$A$2:$A$21,ROW()-1)),"")</f>
        <v/>
      </c>
      <c r="R118">
        <f>IFERROR(IF(INDEX('Configuración'!$G$2:$G$10,ROW()-1)="","",INDEX('Configuración'!$G$2:$G$10,ROW()-1)),"")</f>
        <v/>
      </c>
    </row>
    <row r="119">
      <c r="A119" s="11" t="n"/>
      <c r="B119" s="12" t="n"/>
      <c r="C119" s="17" t="n"/>
      <c r="D119" s="17" t="n"/>
      <c r="E119" s="17" t="n"/>
      <c r="F119" s="34" t="n"/>
      <c r="G119" s="19" t="n"/>
      <c r="H119" s="36">
        <f>IF(OR(F119="",G119=""),"",F119+G119/24)</f>
        <v/>
      </c>
      <c r="I119" s="17" t="n"/>
      <c r="J119" s="25">
        <f>IF(OR(A119="",G119="",I119=""),"",IF(I119="Cancelada",0,G119))</f>
        <v/>
      </c>
      <c r="K119" s="25">
        <f>IF(OR(A119="",D119=""),"",IF(COUNTIF('Configuración'!$D$2:$D$31,A119)&gt;0,0,IF(IFERROR(VLOOKUP(D119,'Bahías'!$A$2:$J$21,3,FALSE),"No")&lt;&gt;"Sí",0,IFERROR(CHOOSE(WEEKDAY(A119,2),VLOOKUP(D119,'Bahías'!$A$2:$J$21,4,FALSE),VLOOKUP(D119,'Bahías'!$A$2:$J$21,5,FALSE),VLOOKUP(D119,'Bahías'!$A$2:$J$21,6,FALSE),VLOOKUP(D119,'Bahías'!$A$2:$J$21,7,FALSE),VLOOKUP(D119,'Bahías'!$A$2:$J$21,8,FALSE),VLOOKUP(D119,'Bahías'!$A$2:$J$21,9,FALSE),VLOOKUP(D119,'Bahías'!$A$2:$J$21,10,FALSE)),""))))</f>
        <v/>
      </c>
      <c r="L119" s="25">
        <f>IF(OR(A119="",D119=""),"",SUMIFS($J$2:$J$501,$A$2:$A$501,A119,$D$2:$D$501,D119))</f>
        <v/>
      </c>
      <c r="M119" s="25">
        <f>IF(OR(K119="",L119=""),"",K119-L119)</f>
        <v/>
      </c>
      <c r="N119" s="26">
        <f>IFERROR(L119/K119,"")</f>
        <v/>
      </c>
      <c r="O119" s="27">
        <f>IF(OR(A119="",D119="",F119="",G119="",H119="",I119=""),"",IF(COUNTIF('Configuración'!$D$2:$D$31,A119)&gt;0,"Día cerrado",IF(OR(F119&lt;'Configuración'!$B$5,H119&gt;'Configuración'!$B$6),"Fuera de horario",IF(K119=0,"Sin capacidad",IF(L119&gt;K119,"Sobrecupo",IF(I119="Cancelada","OK",IF(COUNTIFS($A$2:$A$501,A119,$D$2:$D$501,D119,$F$2:$F$501,"&lt;"&amp;H119,$H$2:$H$501,"&gt;"&amp;F119,$I$2:$I$501,"&lt;&gt;Cancelada")-1&gt;0,"Traslape","OK")))))))</f>
        <v/>
      </c>
      <c r="P119" s="23" t="n"/>
      <c r="Q119">
        <f>IFERROR(IF(INDEX('Bahías'!$A$2:$A$21,ROW()-1)="","",INDEX('Bahías'!$A$2:$A$21,ROW()-1)),"")</f>
        <v/>
      </c>
      <c r="R119">
        <f>IFERROR(IF(INDEX('Configuración'!$G$2:$G$10,ROW()-1)="","",INDEX('Configuración'!$G$2:$G$10,ROW()-1)),"")</f>
        <v/>
      </c>
    </row>
    <row r="120">
      <c r="A120" s="11" t="n"/>
      <c r="B120" s="12" t="n"/>
      <c r="C120" s="17" t="n"/>
      <c r="D120" s="17" t="n"/>
      <c r="E120" s="17" t="n"/>
      <c r="F120" s="34" t="n"/>
      <c r="G120" s="19" t="n"/>
      <c r="H120" s="35">
        <f>IF(OR(F120="",G120=""),"",F120+G120/24)</f>
        <v/>
      </c>
      <c r="I120" s="17" t="n"/>
      <c r="J120" s="5">
        <f>IF(OR(A120="",G120="",I120=""),"",IF(I120="Cancelada",0,G120))</f>
        <v/>
      </c>
      <c r="K120" s="5">
        <f>IF(OR(A120="",D120=""),"",IF(COUNTIF('Configuración'!$D$2:$D$31,A120)&gt;0,0,IF(IFERROR(VLOOKUP(D120,'Bahías'!$A$2:$J$21,3,FALSE),"No")&lt;&gt;"Sí",0,IFERROR(CHOOSE(WEEKDAY(A120,2),VLOOKUP(D120,'Bahías'!$A$2:$J$21,4,FALSE),VLOOKUP(D120,'Bahías'!$A$2:$J$21,5,FALSE),VLOOKUP(D120,'Bahías'!$A$2:$J$21,6,FALSE),VLOOKUP(D120,'Bahías'!$A$2:$J$21,7,FALSE),VLOOKUP(D120,'Bahías'!$A$2:$J$21,8,FALSE),VLOOKUP(D120,'Bahías'!$A$2:$J$21,9,FALSE),VLOOKUP(D120,'Bahías'!$A$2:$J$21,10,FALSE)),""))))</f>
        <v/>
      </c>
      <c r="L120" s="5">
        <f>IF(OR(A120="",D120=""),"",SUMIFS($J$2:$J$501,$A$2:$A$501,A120,$D$2:$D$501,D120))</f>
        <v/>
      </c>
      <c r="M120" s="5">
        <f>IF(OR(K120="",L120=""),"",K120-L120)</f>
        <v/>
      </c>
      <c r="N120" s="21">
        <f>IFERROR(L120/K120,"")</f>
        <v/>
      </c>
      <c r="O120" s="22">
        <f>IF(OR(A120="",D120="",F120="",G120="",H120="",I120=""),"",IF(COUNTIF('Configuración'!$D$2:$D$31,A120)&gt;0,"Día cerrado",IF(OR(F120&lt;'Configuración'!$B$5,H120&gt;'Configuración'!$B$6),"Fuera de horario",IF(K120=0,"Sin capacidad",IF(L120&gt;K120,"Sobrecupo",IF(I120="Cancelada","OK",IF(COUNTIFS($A$2:$A$501,A120,$D$2:$D$501,D120,$F$2:$F$501,"&lt;"&amp;H120,$H$2:$H$501,"&gt;"&amp;F120,$I$2:$I$501,"&lt;&gt;Cancelada")-1&gt;0,"Traslape","OK")))))))</f>
        <v/>
      </c>
      <c r="P120" s="23" t="n"/>
      <c r="Q120">
        <f>IFERROR(IF(INDEX('Bahías'!$A$2:$A$21,ROW()-1)="","",INDEX('Bahías'!$A$2:$A$21,ROW()-1)),"")</f>
        <v/>
      </c>
      <c r="R120">
        <f>IFERROR(IF(INDEX('Configuración'!$G$2:$G$10,ROW()-1)="","",INDEX('Configuración'!$G$2:$G$10,ROW()-1)),"")</f>
        <v/>
      </c>
    </row>
    <row r="121">
      <c r="A121" s="11" t="n"/>
      <c r="B121" s="12" t="n"/>
      <c r="C121" s="17" t="n"/>
      <c r="D121" s="17" t="n"/>
      <c r="E121" s="17" t="n"/>
      <c r="F121" s="34" t="n"/>
      <c r="G121" s="19" t="n"/>
      <c r="H121" s="36">
        <f>IF(OR(F121="",G121=""),"",F121+G121/24)</f>
        <v/>
      </c>
      <c r="I121" s="17" t="n"/>
      <c r="J121" s="25">
        <f>IF(OR(A121="",G121="",I121=""),"",IF(I121="Cancelada",0,G121))</f>
        <v/>
      </c>
      <c r="K121" s="25">
        <f>IF(OR(A121="",D121=""),"",IF(COUNTIF('Configuración'!$D$2:$D$31,A121)&gt;0,0,IF(IFERROR(VLOOKUP(D121,'Bahías'!$A$2:$J$21,3,FALSE),"No")&lt;&gt;"Sí",0,IFERROR(CHOOSE(WEEKDAY(A121,2),VLOOKUP(D121,'Bahías'!$A$2:$J$21,4,FALSE),VLOOKUP(D121,'Bahías'!$A$2:$J$21,5,FALSE),VLOOKUP(D121,'Bahías'!$A$2:$J$21,6,FALSE),VLOOKUP(D121,'Bahías'!$A$2:$J$21,7,FALSE),VLOOKUP(D121,'Bahías'!$A$2:$J$21,8,FALSE),VLOOKUP(D121,'Bahías'!$A$2:$J$21,9,FALSE),VLOOKUP(D121,'Bahías'!$A$2:$J$21,10,FALSE)),""))))</f>
        <v/>
      </c>
      <c r="L121" s="25">
        <f>IF(OR(A121="",D121=""),"",SUMIFS($J$2:$J$501,$A$2:$A$501,A121,$D$2:$D$501,D121))</f>
        <v/>
      </c>
      <c r="M121" s="25">
        <f>IF(OR(K121="",L121=""),"",K121-L121)</f>
        <v/>
      </c>
      <c r="N121" s="26">
        <f>IFERROR(L121/K121,"")</f>
        <v/>
      </c>
      <c r="O121" s="27">
        <f>IF(OR(A121="",D121="",F121="",G121="",H121="",I121=""),"",IF(COUNTIF('Configuración'!$D$2:$D$31,A121)&gt;0,"Día cerrado",IF(OR(F121&lt;'Configuración'!$B$5,H121&gt;'Configuración'!$B$6),"Fuera de horario",IF(K121=0,"Sin capacidad",IF(L121&gt;K121,"Sobrecupo",IF(I121="Cancelada","OK",IF(COUNTIFS($A$2:$A$501,A121,$D$2:$D$501,D121,$F$2:$F$501,"&lt;"&amp;H121,$H$2:$H$501,"&gt;"&amp;F121,$I$2:$I$501,"&lt;&gt;Cancelada")-1&gt;0,"Traslape","OK")))))))</f>
        <v/>
      </c>
      <c r="P121" s="23" t="n"/>
      <c r="Q121">
        <f>IFERROR(IF(INDEX('Bahías'!$A$2:$A$21,ROW()-1)="","",INDEX('Bahías'!$A$2:$A$21,ROW()-1)),"")</f>
        <v/>
      </c>
      <c r="R121">
        <f>IFERROR(IF(INDEX('Configuración'!$G$2:$G$10,ROW()-1)="","",INDEX('Configuración'!$G$2:$G$10,ROW()-1)),"")</f>
        <v/>
      </c>
    </row>
    <row r="122">
      <c r="A122" s="11" t="n"/>
      <c r="B122" s="12" t="n"/>
      <c r="C122" s="17" t="n"/>
      <c r="D122" s="17" t="n"/>
      <c r="E122" s="17" t="n"/>
      <c r="F122" s="34" t="n"/>
      <c r="G122" s="19" t="n"/>
      <c r="H122" s="35">
        <f>IF(OR(F122="",G122=""),"",F122+G122/24)</f>
        <v/>
      </c>
      <c r="I122" s="17" t="n"/>
      <c r="J122" s="5">
        <f>IF(OR(A122="",G122="",I122=""),"",IF(I122="Cancelada",0,G122))</f>
        <v/>
      </c>
      <c r="K122" s="5">
        <f>IF(OR(A122="",D122=""),"",IF(COUNTIF('Configuración'!$D$2:$D$31,A122)&gt;0,0,IF(IFERROR(VLOOKUP(D122,'Bahías'!$A$2:$J$21,3,FALSE),"No")&lt;&gt;"Sí",0,IFERROR(CHOOSE(WEEKDAY(A122,2),VLOOKUP(D122,'Bahías'!$A$2:$J$21,4,FALSE),VLOOKUP(D122,'Bahías'!$A$2:$J$21,5,FALSE),VLOOKUP(D122,'Bahías'!$A$2:$J$21,6,FALSE),VLOOKUP(D122,'Bahías'!$A$2:$J$21,7,FALSE),VLOOKUP(D122,'Bahías'!$A$2:$J$21,8,FALSE),VLOOKUP(D122,'Bahías'!$A$2:$J$21,9,FALSE),VLOOKUP(D122,'Bahías'!$A$2:$J$21,10,FALSE)),""))))</f>
        <v/>
      </c>
      <c r="L122" s="5">
        <f>IF(OR(A122="",D122=""),"",SUMIFS($J$2:$J$501,$A$2:$A$501,A122,$D$2:$D$501,D122))</f>
        <v/>
      </c>
      <c r="M122" s="5">
        <f>IF(OR(K122="",L122=""),"",K122-L122)</f>
        <v/>
      </c>
      <c r="N122" s="21">
        <f>IFERROR(L122/K122,"")</f>
        <v/>
      </c>
      <c r="O122" s="22">
        <f>IF(OR(A122="",D122="",F122="",G122="",H122="",I122=""),"",IF(COUNTIF('Configuración'!$D$2:$D$31,A122)&gt;0,"Día cerrado",IF(OR(F122&lt;'Configuración'!$B$5,H122&gt;'Configuración'!$B$6),"Fuera de horario",IF(K122=0,"Sin capacidad",IF(L122&gt;K122,"Sobrecupo",IF(I122="Cancelada","OK",IF(COUNTIFS($A$2:$A$501,A122,$D$2:$D$501,D122,$F$2:$F$501,"&lt;"&amp;H122,$H$2:$H$501,"&gt;"&amp;F122,$I$2:$I$501,"&lt;&gt;Cancelada")-1&gt;0,"Traslape","OK")))))))</f>
        <v/>
      </c>
      <c r="P122" s="23" t="n"/>
      <c r="Q122">
        <f>IFERROR(IF(INDEX('Bahías'!$A$2:$A$21,ROW()-1)="","",INDEX('Bahías'!$A$2:$A$21,ROW()-1)),"")</f>
        <v/>
      </c>
      <c r="R122">
        <f>IFERROR(IF(INDEX('Configuración'!$G$2:$G$10,ROW()-1)="","",INDEX('Configuración'!$G$2:$G$10,ROW()-1)),"")</f>
        <v/>
      </c>
    </row>
    <row r="123">
      <c r="A123" s="11" t="n"/>
      <c r="B123" s="12" t="n"/>
      <c r="C123" s="17" t="n"/>
      <c r="D123" s="17" t="n"/>
      <c r="E123" s="17" t="n"/>
      <c r="F123" s="34" t="n"/>
      <c r="G123" s="19" t="n"/>
      <c r="H123" s="36">
        <f>IF(OR(F123="",G123=""),"",F123+G123/24)</f>
        <v/>
      </c>
      <c r="I123" s="17" t="n"/>
      <c r="J123" s="25">
        <f>IF(OR(A123="",G123="",I123=""),"",IF(I123="Cancelada",0,G123))</f>
        <v/>
      </c>
      <c r="K123" s="25">
        <f>IF(OR(A123="",D123=""),"",IF(COUNTIF('Configuración'!$D$2:$D$31,A123)&gt;0,0,IF(IFERROR(VLOOKUP(D123,'Bahías'!$A$2:$J$21,3,FALSE),"No")&lt;&gt;"Sí",0,IFERROR(CHOOSE(WEEKDAY(A123,2),VLOOKUP(D123,'Bahías'!$A$2:$J$21,4,FALSE),VLOOKUP(D123,'Bahías'!$A$2:$J$21,5,FALSE),VLOOKUP(D123,'Bahías'!$A$2:$J$21,6,FALSE),VLOOKUP(D123,'Bahías'!$A$2:$J$21,7,FALSE),VLOOKUP(D123,'Bahías'!$A$2:$J$21,8,FALSE),VLOOKUP(D123,'Bahías'!$A$2:$J$21,9,FALSE),VLOOKUP(D123,'Bahías'!$A$2:$J$21,10,FALSE)),""))))</f>
        <v/>
      </c>
      <c r="L123" s="25">
        <f>IF(OR(A123="",D123=""),"",SUMIFS($J$2:$J$501,$A$2:$A$501,A123,$D$2:$D$501,D123))</f>
        <v/>
      </c>
      <c r="M123" s="25">
        <f>IF(OR(K123="",L123=""),"",K123-L123)</f>
        <v/>
      </c>
      <c r="N123" s="26">
        <f>IFERROR(L123/K123,"")</f>
        <v/>
      </c>
      <c r="O123" s="27">
        <f>IF(OR(A123="",D123="",F123="",G123="",H123="",I123=""),"",IF(COUNTIF('Configuración'!$D$2:$D$31,A123)&gt;0,"Día cerrado",IF(OR(F123&lt;'Configuración'!$B$5,H123&gt;'Configuración'!$B$6),"Fuera de horario",IF(K123=0,"Sin capacidad",IF(L123&gt;K123,"Sobrecupo",IF(I123="Cancelada","OK",IF(COUNTIFS($A$2:$A$501,A123,$D$2:$D$501,D123,$F$2:$F$501,"&lt;"&amp;H123,$H$2:$H$501,"&gt;"&amp;F123,$I$2:$I$501,"&lt;&gt;Cancelada")-1&gt;0,"Traslape","OK")))))))</f>
        <v/>
      </c>
      <c r="P123" s="23" t="n"/>
      <c r="Q123">
        <f>IFERROR(IF(INDEX('Bahías'!$A$2:$A$21,ROW()-1)="","",INDEX('Bahías'!$A$2:$A$21,ROW()-1)),"")</f>
        <v/>
      </c>
      <c r="R123">
        <f>IFERROR(IF(INDEX('Configuración'!$G$2:$G$10,ROW()-1)="","",INDEX('Configuración'!$G$2:$G$10,ROW()-1)),"")</f>
        <v/>
      </c>
    </row>
    <row r="124">
      <c r="A124" s="11" t="n"/>
      <c r="B124" s="12" t="n"/>
      <c r="C124" s="17" t="n"/>
      <c r="D124" s="17" t="n"/>
      <c r="E124" s="17" t="n"/>
      <c r="F124" s="34" t="n"/>
      <c r="G124" s="19" t="n"/>
      <c r="H124" s="35">
        <f>IF(OR(F124="",G124=""),"",F124+G124/24)</f>
        <v/>
      </c>
      <c r="I124" s="17" t="n"/>
      <c r="J124" s="5">
        <f>IF(OR(A124="",G124="",I124=""),"",IF(I124="Cancelada",0,G124))</f>
        <v/>
      </c>
      <c r="K124" s="5">
        <f>IF(OR(A124="",D124=""),"",IF(COUNTIF('Configuración'!$D$2:$D$31,A124)&gt;0,0,IF(IFERROR(VLOOKUP(D124,'Bahías'!$A$2:$J$21,3,FALSE),"No")&lt;&gt;"Sí",0,IFERROR(CHOOSE(WEEKDAY(A124,2),VLOOKUP(D124,'Bahías'!$A$2:$J$21,4,FALSE),VLOOKUP(D124,'Bahías'!$A$2:$J$21,5,FALSE),VLOOKUP(D124,'Bahías'!$A$2:$J$21,6,FALSE),VLOOKUP(D124,'Bahías'!$A$2:$J$21,7,FALSE),VLOOKUP(D124,'Bahías'!$A$2:$J$21,8,FALSE),VLOOKUP(D124,'Bahías'!$A$2:$J$21,9,FALSE),VLOOKUP(D124,'Bahías'!$A$2:$J$21,10,FALSE)),""))))</f>
        <v/>
      </c>
      <c r="L124" s="5">
        <f>IF(OR(A124="",D124=""),"",SUMIFS($J$2:$J$501,$A$2:$A$501,A124,$D$2:$D$501,D124))</f>
        <v/>
      </c>
      <c r="M124" s="5">
        <f>IF(OR(K124="",L124=""),"",K124-L124)</f>
        <v/>
      </c>
      <c r="N124" s="21">
        <f>IFERROR(L124/K124,"")</f>
        <v/>
      </c>
      <c r="O124" s="22">
        <f>IF(OR(A124="",D124="",F124="",G124="",H124="",I124=""),"",IF(COUNTIF('Configuración'!$D$2:$D$31,A124)&gt;0,"Día cerrado",IF(OR(F124&lt;'Configuración'!$B$5,H124&gt;'Configuración'!$B$6),"Fuera de horario",IF(K124=0,"Sin capacidad",IF(L124&gt;K124,"Sobrecupo",IF(I124="Cancelada","OK",IF(COUNTIFS($A$2:$A$501,A124,$D$2:$D$501,D124,$F$2:$F$501,"&lt;"&amp;H124,$H$2:$H$501,"&gt;"&amp;F124,$I$2:$I$501,"&lt;&gt;Cancelada")-1&gt;0,"Traslape","OK")))))))</f>
        <v/>
      </c>
      <c r="P124" s="23" t="n"/>
      <c r="Q124">
        <f>IFERROR(IF(INDEX('Bahías'!$A$2:$A$21,ROW()-1)="","",INDEX('Bahías'!$A$2:$A$21,ROW()-1)),"")</f>
        <v/>
      </c>
      <c r="R124">
        <f>IFERROR(IF(INDEX('Configuración'!$G$2:$G$10,ROW()-1)="","",INDEX('Configuración'!$G$2:$G$10,ROW()-1)),"")</f>
        <v/>
      </c>
    </row>
    <row r="125">
      <c r="A125" s="11" t="n"/>
      <c r="B125" s="12" t="n"/>
      <c r="C125" s="17" t="n"/>
      <c r="D125" s="17" t="n"/>
      <c r="E125" s="17" t="n"/>
      <c r="F125" s="34" t="n"/>
      <c r="G125" s="19" t="n"/>
      <c r="H125" s="36">
        <f>IF(OR(F125="",G125=""),"",F125+G125/24)</f>
        <v/>
      </c>
      <c r="I125" s="17" t="n"/>
      <c r="J125" s="25">
        <f>IF(OR(A125="",G125="",I125=""),"",IF(I125="Cancelada",0,G125))</f>
        <v/>
      </c>
      <c r="K125" s="25">
        <f>IF(OR(A125="",D125=""),"",IF(COUNTIF('Configuración'!$D$2:$D$31,A125)&gt;0,0,IF(IFERROR(VLOOKUP(D125,'Bahías'!$A$2:$J$21,3,FALSE),"No")&lt;&gt;"Sí",0,IFERROR(CHOOSE(WEEKDAY(A125,2),VLOOKUP(D125,'Bahías'!$A$2:$J$21,4,FALSE),VLOOKUP(D125,'Bahías'!$A$2:$J$21,5,FALSE),VLOOKUP(D125,'Bahías'!$A$2:$J$21,6,FALSE),VLOOKUP(D125,'Bahías'!$A$2:$J$21,7,FALSE),VLOOKUP(D125,'Bahías'!$A$2:$J$21,8,FALSE),VLOOKUP(D125,'Bahías'!$A$2:$J$21,9,FALSE),VLOOKUP(D125,'Bahías'!$A$2:$J$21,10,FALSE)),""))))</f>
        <v/>
      </c>
      <c r="L125" s="25">
        <f>IF(OR(A125="",D125=""),"",SUMIFS($J$2:$J$501,$A$2:$A$501,A125,$D$2:$D$501,D125))</f>
        <v/>
      </c>
      <c r="M125" s="25">
        <f>IF(OR(K125="",L125=""),"",K125-L125)</f>
        <v/>
      </c>
      <c r="N125" s="26">
        <f>IFERROR(L125/K125,"")</f>
        <v/>
      </c>
      <c r="O125" s="27">
        <f>IF(OR(A125="",D125="",F125="",G125="",H125="",I125=""),"",IF(COUNTIF('Configuración'!$D$2:$D$31,A125)&gt;0,"Día cerrado",IF(OR(F125&lt;'Configuración'!$B$5,H125&gt;'Configuración'!$B$6),"Fuera de horario",IF(K125=0,"Sin capacidad",IF(L125&gt;K125,"Sobrecupo",IF(I125="Cancelada","OK",IF(COUNTIFS($A$2:$A$501,A125,$D$2:$D$501,D125,$F$2:$F$501,"&lt;"&amp;H125,$H$2:$H$501,"&gt;"&amp;F125,$I$2:$I$501,"&lt;&gt;Cancelada")-1&gt;0,"Traslape","OK")))))))</f>
        <v/>
      </c>
      <c r="P125" s="23" t="n"/>
      <c r="Q125">
        <f>IFERROR(IF(INDEX('Bahías'!$A$2:$A$21,ROW()-1)="","",INDEX('Bahías'!$A$2:$A$21,ROW()-1)),"")</f>
        <v/>
      </c>
      <c r="R125">
        <f>IFERROR(IF(INDEX('Configuración'!$G$2:$G$10,ROW()-1)="","",INDEX('Configuración'!$G$2:$G$10,ROW()-1)),"")</f>
        <v/>
      </c>
    </row>
    <row r="126">
      <c r="A126" s="11" t="n"/>
      <c r="B126" s="12" t="n"/>
      <c r="C126" s="17" t="n"/>
      <c r="D126" s="17" t="n"/>
      <c r="E126" s="17" t="n"/>
      <c r="F126" s="34" t="n"/>
      <c r="G126" s="19" t="n"/>
      <c r="H126" s="35">
        <f>IF(OR(F126="",G126=""),"",F126+G126/24)</f>
        <v/>
      </c>
      <c r="I126" s="17" t="n"/>
      <c r="J126" s="5">
        <f>IF(OR(A126="",G126="",I126=""),"",IF(I126="Cancelada",0,G126))</f>
        <v/>
      </c>
      <c r="K126" s="5">
        <f>IF(OR(A126="",D126=""),"",IF(COUNTIF('Configuración'!$D$2:$D$31,A126)&gt;0,0,IF(IFERROR(VLOOKUP(D126,'Bahías'!$A$2:$J$21,3,FALSE),"No")&lt;&gt;"Sí",0,IFERROR(CHOOSE(WEEKDAY(A126,2),VLOOKUP(D126,'Bahías'!$A$2:$J$21,4,FALSE),VLOOKUP(D126,'Bahías'!$A$2:$J$21,5,FALSE),VLOOKUP(D126,'Bahías'!$A$2:$J$21,6,FALSE),VLOOKUP(D126,'Bahías'!$A$2:$J$21,7,FALSE),VLOOKUP(D126,'Bahías'!$A$2:$J$21,8,FALSE),VLOOKUP(D126,'Bahías'!$A$2:$J$21,9,FALSE),VLOOKUP(D126,'Bahías'!$A$2:$J$21,10,FALSE)),""))))</f>
        <v/>
      </c>
      <c r="L126" s="5">
        <f>IF(OR(A126="",D126=""),"",SUMIFS($J$2:$J$501,$A$2:$A$501,A126,$D$2:$D$501,D126))</f>
        <v/>
      </c>
      <c r="M126" s="5">
        <f>IF(OR(K126="",L126=""),"",K126-L126)</f>
        <v/>
      </c>
      <c r="N126" s="21">
        <f>IFERROR(L126/K126,"")</f>
        <v/>
      </c>
      <c r="O126" s="22">
        <f>IF(OR(A126="",D126="",F126="",G126="",H126="",I126=""),"",IF(COUNTIF('Configuración'!$D$2:$D$31,A126)&gt;0,"Día cerrado",IF(OR(F126&lt;'Configuración'!$B$5,H126&gt;'Configuración'!$B$6),"Fuera de horario",IF(K126=0,"Sin capacidad",IF(L126&gt;K126,"Sobrecupo",IF(I126="Cancelada","OK",IF(COUNTIFS($A$2:$A$501,A126,$D$2:$D$501,D126,$F$2:$F$501,"&lt;"&amp;H126,$H$2:$H$501,"&gt;"&amp;F126,$I$2:$I$501,"&lt;&gt;Cancelada")-1&gt;0,"Traslape","OK")))))))</f>
        <v/>
      </c>
      <c r="P126" s="23" t="n"/>
      <c r="Q126">
        <f>IFERROR(IF(INDEX('Bahías'!$A$2:$A$21,ROW()-1)="","",INDEX('Bahías'!$A$2:$A$21,ROW()-1)),"")</f>
        <v/>
      </c>
      <c r="R126">
        <f>IFERROR(IF(INDEX('Configuración'!$G$2:$G$10,ROW()-1)="","",INDEX('Configuración'!$G$2:$G$10,ROW()-1)),"")</f>
        <v/>
      </c>
    </row>
    <row r="127">
      <c r="A127" s="11" t="n"/>
      <c r="B127" s="12" t="n"/>
      <c r="C127" s="17" t="n"/>
      <c r="D127" s="17" t="n"/>
      <c r="E127" s="17" t="n"/>
      <c r="F127" s="34" t="n"/>
      <c r="G127" s="19" t="n"/>
      <c r="H127" s="36">
        <f>IF(OR(F127="",G127=""),"",F127+G127/24)</f>
        <v/>
      </c>
      <c r="I127" s="17" t="n"/>
      <c r="J127" s="25">
        <f>IF(OR(A127="",G127="",I127=""),"",IF(I127="Cancelada",0,G127))</f>
        <v/>
      </c>
      <c r="K127" s="25">
        <f>IF(OR(A127="",D127=""),"",IF(COUNTIF('Configuración'!$D$2:$D$31,A127)&gt;0,0,IF(IFERROR(VLOOKUP(D127,'Bahías'!$A$2:$J$21,3,FALSE),"No")&lt;&gt;"Sí",0,IFERROR(CHOOSE(WEEKDAY(A127,2),VLOOKUP(D127,'Bahías'!$A$2:$J$21,4,FALSE),VLOOKUP(D127,'Bahías'!$A$2:$J$21,5,FALSE),VLOOKUP(D127,'Bahías'!$A$2:$J$21,6,FALSE),VLOOKUP(D127,'Bahías'!$A$2:$J$21,7,FALSE),VLOOKUP(D127,'Bahías'!$A$2:$J$21,8,FALSE),VLOOKUP(D127,'Bahías'!$A$2:$J$21,9,FALSE),VLOOKUP(D127,'Bahías'!$A$2:$J$21,10,FALSE)),""))))</f>
        <v/>
      </c>
      <c r="L127" s="25">
        <f>IF(OR(A127="",D127=""),"",SUMIFS($J$2:$J$501,$A$2:$A$501,A127,$D$2:$D$501,D127))</f>
        <v/>
      </c>
      <c r="M127" s="25">
        <f>IF(OR(K127="",L127=""),"",K127-L127)</f>
        <v/>
      </c>
      <c r="N127" s="26">
        <f>IFERROR(L127/K127,"")</f>
        <v/>
      </c>
      <c r="O127" s="27">
        <f>IF(OR(A127="",D127="",F127="",G127="",H127="",I127=""),"",IF(COUNTIF('Configuración'!$D$2:$D$31,A127)&gt;0,"Día cerrado",IF(OR(F127&lt;'Configuración'!$B$5,H127&gt;'Configuración'!$B$6),"Fuera de horario",IF(K127=0,"Sin capacidad",IF(L127&gt;K127,"Sobrecupo",IF(I127="Cancelada","OK",IF(COUNTIFS($A$2:$A$501,A127,$D$2:$D$501,D127,$F$2:$F$501,"&lt;"&amp;H127,$H$2:$H$501,"&gt;"&amp;F127,$I$2:$I$501,"&lt;&gt;Cancelada")-1&gt;0,"Traslape","OK")))))))</f>
        <v/>
      </c>
      <c r="P127" s="23" t="n"/>
      <c r="Q127">
        <f>IFERROR(IF(INDEX('Bahías'!$A$2:$A$21,ROW()-1)="","",INDEX('Bahías'!$A$2:$A$21,ROW()-1)),"")</f>
        <v/>
      </c>
      <c r="R127">
        <f>IFERROR(IF(INDEX('Configuración'!$G$2:$G$10,ROW()-1)="","",INDEX('Configuración'!$G$2:$G$10,ROW()-1)),"")</f>
        <v/>
      </c>
    </row>
    <row r="128">
      <c r="A128" s="11" t="n"/>
      <c r="B128" s="12" t="n"/>
      <c r="C128" s="17" t="n"/>
      <c r="D128" s="17" t="n"/>
      <c r="E128" s="17" t="n"/>
      <c r="F128" s="34" t="n"/>
      <c r="G128" s="19" t="n"/>
      <c r="H128" s="35">
        <f>IF(OR(F128="",G128=""),"",F128+G128/24)</f>
        <v/>
      </c>
      <c r="I128" s="17" t="n"/>
      <c r="J128" s="5">
        <f>IF(OR(A128="",G128="",I128=""),"",IF(I128="Cancelada",0,G128))</f>
        <v/>
      </c>
      <c r="K128" s="5">
        <f>IF(OR(A128="",D128=""),"",IF(COUNTIF('Configuración'!$D$2:$D$31,A128)&gt;0,0,IF(IFERROR(VLOOKUP(D128,'Bahías'!$A$2:$J$21,3,FALSE),"No")&lt;&gt;"Sí",0,IFERROR(CHOOSE(WEEKDAY(A128,2),VLOOKUP(D128,'Bahías'!$A$2:$J$21,4,FALSE),VLOOKUP(D128,'Bahías'!$A$2:$J$21,5,FALSE),VLOOKUP(D128,'Bahías'!$A$2:$J$21,6,FALSE),VLOOKUP(D128,'Bahías'!$A$2:$J$21,7,FALSE),VLOOKUP(D128,'Bahías'!$A$2:$J$21,8,FALSE),VLOOKUP(D128,'Bahías'!$A$2:$J$21,9,FALSE),VLOOKUP(D128,'Bahías'!$A$2:$J$21,10,FALSE)),""))))</f>
        <v/>
      </c>
      <c r="L128" s="5">
        <f>IF(OR(A128="",D128=""),"",SUMIFS($J$2:$J$501,$A$2:$A$501,A128,$D$2:$D$501,D128))</f>
        <v/>
      </c>
      <c r="M128" s="5">
        <f>IF(OR(K128="",L128=""),"",K128-L128)</f>
        <v/>
      </c>
      <c r="N128" s="21">
        <f>IFERROR(L128/K128,"")</f>
        <v/>
      </c>
      <c r="O128" s="22">
        <f>IF(OR(A128="",D128="",F128="",G128="",H128="",I128=""),"",IF(COUNTIF('Configuración'!$D$2:$D$31,A128)&gt;0,"Día cerrado",IF(OR(F128&lt;'Configuración'!$B$5,H128&gt;'Configuración'!$B$6),"Fuera de horario",IF(K128=0,"Sin capacidad",IF(L128&gt;K128,"Sobrecupo",IF(I128="Cancelada","OK",IF(COUNTIFS($A$2:$A$501,A128,$D$2:$D$501,D128,$F$2:$F$501,"&lt;"&amp;H128,$H$2:$H$501,"&gt;"&amp;F128,$I$2:$I$501,"&lt;&gt;Cancelada")-1&gt;0,"Traslape","OK")))))))</f>
        <v/>
      </c>
      <c r="P128" s="23" t="n"/>
      <c r="Q128">
        <f>IFERROR(IF(INDEX('Bahías'!$A$2:$A$21,ROW()-1)="","",INDEX('Bahías'!$A$2:$A$21,ROW()-1)),"")</f>
        <v/>
      </c>
      <c r="R128">
        <f>IFERROR(IF(INDEX('Configuración'!$G$2:$G$10,ROW()-1)="","",INDEX('Configuración'!$G$2:$G$10,ROW()-1)),"")</f>
        <v/>
      </c>
    </row>
    <row r="129">
      <c r="A129" s="11" t="n"/>
      <c r="B129" s="12" t="n"/>
      <c r="C129" s="17" t="n"/>
      <c r="D129" s="17" t="n"/>
      <c r="E129" s="17" t="n"/>
      <c r="F129" s="34" t="n"/>
      <c r="G129" s="19" t="n"/>
      <c r="H129" s="36">
        <f>IF(OR(F129="",G129=""),"",F129+G129/24)</f>
        <v/>
      </c>
      <c r="I129" s="17" t="n"/>
      <c r="J129" s="25">
        <f>IF(OR(A129="",G129="",I129=""),"",IF(I129="Cancelada",0,G129))</f>
        <v/>
      </c>
      <c r="K129" s="25">
        <f>IF(OR(A129="",D129=""),"",IF(COUNTIF('Configuración'!$D$2:$D$31,A129)&gt;0,0,IF(IFERROR(VLOOKUP(D129,'Bahías'!$A$2:$J$21,3,FALSE),"No")&lt;&gt;"Sí",0,IFERROR(CHOOSE(WEEKDAY(A129,2),VLOOKUP(D129,'Bahías'!$A$2:$J$21,4,FALSE),VLOOKUP(D129,'Bahías'!$A$2:$J$21,5,FALSE),VLOOKUP(D129,'Bahías'!$A$2:$J$21,6,FALSE),VLOOKUP(D129,'Bahías'!$A$2:$J$21,7,FALSE),VLOOKUP(D129,'Bahías'!$A$2:$J$21,8,FALSE),VLOOKUP(D129,'Bahías'!$A$2:$J$21,9,FALSE),VLOOKUP(D129,'Bahías'!$A$2:$J$21,10,FALSE)),""))))</f>
        <v/>
      </c>
      <c r="L129" s="25">
        <f>IF(OR(A129="",D129=""),"",SUMIFS($J$2:$J$501,$A$2:$A$501,A129,$D$2:$D$501,D129))</f>
        <v/>
      </c>
      <c r="M129" s="25">
        <f>IF(OR(K129="",L129=""),"",K129-L129)</f>
        <v/>
      </c>
      <c r="N129" s="26">
        <f>IFERROR(L129/K129,"")</f>
        <v/>
      </c>
      <c r="O129" s="27">
        <f>IF(OR(A129="",D129="",F129="",G129="",H129="",I129=""),"",IF(COUNTIF('Configuración'!$D$2:$D$31,A129)&gt;0,"Día cerrado",IF(OR(F129&lt;'Configuración'!$B$5,H129&gt;'Configuración'!$B$6),"Fuera de horario",IF(K129=0,"Sin capacidad",IF(L129&gt;K129,"Sobrecupo",IF(I129="Cancelada","OK",IF(COUNTIFS($A$2:$A$501,A129,$D$2:$D$501,D129,$F$2:$F$501,"&lt;"&amp;H129,$H$2:$H$501,"&gt;"&amp;F129,$I$2:$I$501,"&lt;&gt;Cancelada")-1&gt;0,"Traslape","OK")))))))</f>
        <v/>
      </c>
      <c r="P129" s="23" t="n"/>
      <c r="Q129">
        <f>IFERROR(IF(INDEX('Bahías'!$A$2:$A$21,ROW()-1)="","",INDEX('Bahías'!$A$2:$A$21,ROW()-1)),"")</f>
        <v/>
      </c>
      <c r="R129">
        <f>IFERROR(IF(INDEX('Configuración'!$G$2:$G$10,ROW()-1)="","",INDEX('Configuración'!$G$2:$G$10,ROW()-1)),"")</f>
        <v/>
      </c>
    </row>
    <row r="130">
      <c r="A130" s="11" t="n"/>
      <c r="B130" s="12" t="n"/>
      <c r="C130" s="17" t="n"/>
      <c r="D130" s="17" t="n"/>
      <c r="E130" s="17" t="n"/>
      <c r="F130" s="34" t="n"/>
      <c r="G130" s="19" t="n"/>
      <c r="H130" s="35">
        <f>IF(OR(F130="",G130=""),"",F130+G130/24)</f>
        <v/>
      </c>
      <c r="I130" s="17" t="n"/>
      <c r="J130" s="5">
        <f>IF(OR(A130="",G130="",I130=""),"",IF(I130="Cancelada",0,G130))</f>
        <v/>
      </c>
      <c r="K130" s="5">
        <f>IF(OR(A130="",D130=""),"",IF(COUNTIF('Configuración'!$D$2:$D$31,A130)&gt;0,0,IF(IFERROR(VLOOKUP(D130,'Bahías'!$A$2:$J$21,3,FALSE),"No")&lt;&gt;"Sí",0,IFERROR(CHOOSE(WEEKDAY(A130,2),VLOOKUP(D130,'Bahías'!$A$2:$J$21,4,FALSE),VLOOKUP(D130,'Bahías'!$A$2:$J$21,5,FALSE),VLOOKUP(D130,'Bahías'!$A$2:$J$21,6,FALSE),VLOOKUP(D130,'Bahías'!$A$2:$J$21,7,FALSE),VLOOKUP(D130,'Bahías'!$A$2:$J$21,8,FALSE),VLOOKUP(D130,'Bahías'!$A$2:$J$21,9,FALSE),VLOOKUP(D130,'Bahías'!$A$2:$J$21,10,FALSE)),""))))</f>
        <v/>
      </c>
      <c r="L130" s="5">
        <f>IF(OR(A130="",D130=""),"",SUMIFS($J$2:$J$501,$A$2:$A$501,A130,$D$2:$D$501,D130))</f>
        <v/>
      </c>
      <c r="M130" s="5">
        <f>IF(OR(K130="",L130=""),"",K130-L130)</f>
        <v/>
      </c>
      <c r="N130" s="21">
        <f>IFERROR(L130/K130,"")</f>
        <v/>
      </c>
      <c r="O130" s="22">
        <f>IF(OR(A130="",D130="",F130="",G130="",H130="",I130=""),"",IF(COUNTIF('Configuración'!$D$2:$D$31,A130)&gt;0,"Día cerrado",IF(OR(F130&lt;'Configuración'!$B$5,H130&gt;'Configuración'!$B$6),"Fuera de horario",IF(K130=0,"Sin capacidad",IF(L130&gt;K130,"Sobrecupo",IF(I130="Cancelada","OK",IF(COUNTIFS($A$2:$A$501,A130,$D$2:$D$501,D130,$F$2:$F$501,"&lt;"&amp;H130,$H$2:$H$501,"&gt;"&amp;F130,$I$2:$I$501,"&lt;&gt;Cancelada")-1&gt;0,"Traslape","OK")))))))</f>
        <v/>
      </c>
      <c r="P130" s="23" t="n"/>
      <c r="Q130">
        <f>IFERROR(IF(INDEX('Bahías'!$A$2:$A$21,ROW()-1)="","",INDEX('Bahías'!$A$2:$A$21,ROW()-1)),"")</f>
        <v/>
      </c>
      <c r="R130">
        <f>IFERROR(IF(INDEX('Configuración'!$G$2:$G$10,ROW()-1)="","",INDEX('Configuración'!$G$2:$G$10,ROW()-1)),"")</f>
        <v/>
      </c>
    </row>
    <row r="131">
      <c r="A131" s="11" t="n"/>
      <c r="B131" s="12" t="n"/>
      <c r="C131" s="17" t="n"/>
      <c r="D131" s="17" t="n"/>
      <c r="E131" s="17" t="n"/>
      <c r="F131" s="34" t="n"/>
      <c r="G131" s="19" t="n"/>
      <c r="H131" s="36">
        <f>IF(OR(F131="",G131=""),"",F131+G131/24)</f>
        <v/>
      </c>
      <c r="I131" s="17" t="n"/>
      <c r="J131" s="25">
        <f>IF(OR(A131="",G131="",I131=""),"",IF(I131="Cancelada",0,G131))</f>
        <v/>
      </c>
      <c r="K131" s="25">
        <f>IF(OR(A131="",D131=""),"",IF(COUNTIF('Configuración'!$D$2:$D$31,A131)&gt;0,0,IF(IFERROR(VLOOKUP(D131,'Bahías'!$A$2:$J$21,3,FALSE),"No")&lt;&gt;"Sí",0,IFERROR(CHOOSE(WEEKDAY(A131,2),VLOOKUP(D131,'Bahías'!$A$2:$J$21,4,FALSE),VLOOKUP(D131,'Bahías'!$A$2:$J$21,5,FALSE),VLOOKUP(D131,'Bahías'!$A$2:$J$21,6,FALSE),VLOOKUP(D131,'Bahías'!$A$2:$J$21,7,FALSE),VLOOKUP(D131,'Bahías'!$A$2:$J$21,8,FALSE),VLOOKUP(D131,'Bahías'!$A$2:$J$21,9,FALSE),VLOOKUP(D131,'Bahías'!$A$2:$J$21,10,FALSE)),""))))</f>
        <v/>
      </c>
      <c r="L131" s="25">
        <f>IF(OR(A131="",D131=""),"",SUMIFS($J$2:$J$501,$A$2:$A$501,A131,$D$2:$D$501,D131))</f>
        <v/>
      </c>
      <c r="M131" s="25">
        <f>IF(OR(K131="",L131=""),"",K131-L131)</f>
        <v/>
      </c>
      <c r="N131" s="26">
        <f>IFERROR(L131/K131,"")</f>
        <v/>
      </c>
      <c r="O131" s="27">
        <f>IF(OR(A131="",D131="",F131="",G131="",H131="",I131=""),"",IF(COUNTIF('Configuración'!$D$2:$D$31,A131)&gt;0,"Día cerrado",IF(OR(F131&lt;'Configuración'!$B$5,H131&gt;'Configuración'!$B$6),"Fuera de horario",IF(K131=0,"Sin capacidad",IF(L131&gt;K131,"Sobrecupo",IF(I131="Cancelada","OK",IF(COUNTIFS($A$2:$A$501,A131,$D$2:$D$501,D131,$F$2:$F$501,"&lt;"&amp;H131,$H$2:$H$501,"&gt;"&amp;F131,$I$2:$I$501,"&lt;&gt;Cancelada")-1&gt;0,"Traslape","OK")))))))</f>
        <v/>
      </c>
      <c r="P131" s="23" t="n"/>
      <c r="Q131">
        <f>IFERROR(IF(INDEX('Bahías'!$A$2:$A$21,ROW()-1)="","",INDEX('Bahías'!$A$2:$A$21,ROW()-1)),"")</f>
        <v/>
      </c>
      <c r="R131">
        <f>IFERROR(IF(INDEX('Configuración'!$G$2:$G$10,ROW()-1)="","",INDEX('Configuración'!$G$2:$G$10,ROW()-1)),"")</f>
        <v/>
      </c>
    </row>
    <row r="132">
      <c r="A132" s="11" t="n"/>
      <c r="B132" s="12" t="n"/>
      <c r="C132" s="17" t="n"/>
      <c r="D132" s="17" t="n"/>
      <c r="E132" s="17" t="n"/>
      <c r="F132" s="34" t="n"/>
      <c r="G132" s="19" t="n"/>
      <c r="H132" s="35">
        <f>IF(OR(F132="",G132=""),"",F132+G132/24)</f>
        <v/>
      </c>
      <c r="I132" s="17" t="n"/>
      <c r="J132" s="5">
        <f>IF(OR(A132="",G132="",I132=""),"",IF(I132="Cancelada",0,G132))</f>
        <v/>
      </c>
      <c r="K132" s="5">
        <f>IF(OR(A132="",D132=""),"",IF(COUNTIF('Configuración'!$D$2:$D$31,A132)&gt;0,0,IF(IFERROR(VLOOKUP(D132,'Bahías'!$A$2:$J$21,3,FALSE),"No")&lt;&gt;"Sí",0,IFERROR(CHOOSE(WEEKDAY(A132,2),VLOOKUP(D132,'Bahías'!$A$2:$J$21,4,FALSE),VLOOKUP(D132,'Bahías'!$A$2:$J$21,5,FALSE),VLOOKUP(D132,'Bahías'!$A$2:$J$21,6,FALSE),VLOOKUP(D132,'Bahías'!$A$2:$J$21,7,FALSE),VLOOKUP(D132,'Bahías'!$A$2:$J$21,8,FALSE),VLOOKUP(D132,'Bahías'!$A$2:$J$21,9,FALSE),VLOOKUP(D132,'Bahías'!$A$2:$J$21,10,FALSE)),""))))</f>
        <v/>
      </c>
      <c r="L132" s="5">
        <f>IF(OR(A132="",D132=""),"",SUMIFS($J$2:$J$501,$A$2:$A$501,A132,$D$2:$D$501,D132))</f>
        <v/>
      </c>
      <c r="M132" s="5">
        <f>IF(OR(K132="",L132=""),"",K132-L132)</f>
        <v/>
      </c>
      <c r="N132" s="21">
        <f>IFERROR(L132/K132,"")</f>
        <v/>
      </c>
      <c r="O132" s="22">
        <f>IF(OR(A132="",D132="",F132="",G132="",H132="",I132=""),"",IF(COUNTIF('Configuración'!$D$2:$D$31,A132)&gt;0,"Día cerrado",IF(OR(F132&lt;'Configuración'!$B$5,H132&gt;'Configuración'!$B$6),"Fuera de horario",IF(K132=0,"Sin capacidad",IF(L132&gt;K132,"Sobrecupo",IF(I132="Cancelada","OK",IF(COUNTIFS($A$2:$A$501,A132,$D$2:$D$501,D132,$F$2:$F$501,"&lt;"&amp;H132,$H$2:$H$501,"&gt;"&amp;F132,$I$2:$I$501,"&lt;&gt;Cancelada")-1&gt;0,"Traslape","OK")))))))</f>
        <v/>
      </c>
      <c r="P132" s="23" t="n"/>
      <c r="Q132">
        <f>IFERROR(IF(INDEX('Bahías'!$A$2:$A$21,ROW()-1)="","",INDEX('Bahías'!$A$2:$A$21,ROW()-1)),"")</f>
        <v/>
      </c>
      <c r="R132">
        <f>IFERROR(IF(INDEX('Configuración'!$G$2:$G$10,ROW()-1)="","",INDEX('Configuración'!$G$2:$G$10,ROW()-1)),"")</f>
        <v/>
      </c>
    </row>
    <row r="133">
      <c r="A133" s="11" t="n"/>
      <c r="B133" s="12" t="n"/>
      <c r="C133" s="17" t="n"/>
      <c r="D133" s="17" t="n"/>
      <c r="E133" s="17" t="n"/>
      <c r="F133" s="34" t="n"/>
      <c r="G133" s="19" t="n"/>
      <c r="H133" s="36">
        <f>IF(OR(F133="",G133=""),"",F133+G133/24)</f>
        <v/>
      </c>
      <c r="I133" s="17" t="n"/>
      <c r="J133" s="25">
        <f>IF(OR(A133="",G133="",I133=""),"",IF(I133="Cancelada",0,G133))</f>
        <v/>
      </c>
      <c r="K133" s="25">
        <f>IF(OR(A133="",D133=""),"",IF(COUNTIF('Configuración'!$D$2:$D$31,A133)&gt;0,0,IF(IFERROR(VLOOKUP(D133,'Bahías'!$A$2:$J$21,3,FALSE),"No")&lt;&gt;"Sí",0,IFERROR(CHOOSE(WEEKDAY(A133,2),VLOOKUP(D133,'Bahías'!$A$2:$J$21,4,FALSE),VLOOKUP(D133,'Bahías'!$A$2:$J$21,5,FALSE),VLOOKUP(D133,'Bahías'!$A$2:$J$21,6,FALSE),VLOOKUP(D133,'Bahías'!$A$2:$J$21,7,FALSE),VLOOKUP(D133,'Bahías'!$A$2:$J$21,8,FALSE),VLOOKUP(D133,'Bahías'!$A$2:$J$21,9,FALSE),VLOOKUP(D133,'Bahías'!$A$2:$J$21,10,FALSE)),""))))</f>
        <v/>
      </c>
      <c r="L133" s="25">
        <f>IF(OR(A133="",D133=""),"",SUMIFS($J$2:$J$501,$A$2:$A$501,A133,$D$2:$D$501,D133))</f>
        <v/>
      </c>
      <c r="M133" s="25">
        <f>IF(OR(K133="",L133=""),"",K133-L133)</f>
        <v/>
      </c>
      <c r="N133" s="26">
        <f>IFERROR(L133/K133,"")</f>
        <v/>
      </c>
      <c r="O133" s="27">
        <f>IF(OR(A133="",D133="",F133="",G133="",H133="",I133=""),"",IF(COUNTIF('Configuración'!$D$2:$D$31,A133)&gt;0,"Día cerrado",IF(OR(F133&lt;'Configuración'!$B$5,H133&gt;'Configuración'!$B$6),"Fuera de horario",IF(K133=0,"Sin capacidad",IF(L133&gt;K133,"Sobrecupo",IF(I133="Cancelada","OK",IF(COUNTIFS($A$2:$A$501,A133,$D$2:$D$501,D133,$F$2:$F$501,"&lt;"&amp;H133,$H$2:$H$501,"&gt;"&amp;F133,$I$2:$I$501,"&lt;&gt;Cancelada")-1&gt;0,"Traslape","OK")))))))</f>
        <v/>
      </c>
      <c r="P133" s="23" t="n"/>
      <c r="Q133">
        <f>IFERROR(IF(INDEX('Bahías'!$A$2:$A$21,ROW()-1)="","",INDEX('Bahías'!$A$2:$A$21,ROW()-1)),"")</f>
        <v/>
      </c>
      <c r="R133">
        <f>IFERROR(IF(INDEX('Configuración'!$G$2:$G$10,ROW()-1)="","",INDEX('Configuración'!$G$2:$G$10,ROW()-1)),"")</f>
        <v/>
      </c>
    </row>
    <row r="134">
      <c r="A134" s="11" t="n"/>
      <c r="B134" s="12" t="n"/>
      <c r="C134" s="17" t="n"/>
      <c r="D134" s="17" t="n"/>
      <c r="E134" s="17" t="n"/>
      <c r="F134" s="34" t="n"/>
      <c r="G134" s="19" t="n"/>
      <c r="H134" s="35">
        <f>IF(OR(F134="",G134=""),"",F134+G134/24)</f>
        <v/>
      </c>
      <c r="I134" s="17" t="n"/>
      <c r="J134" s="5">
        <f>IF(OR(A134="",G134="",I134=""),"",IF(I134="Cancelada",0,G134))</f>
        <v/>
      </c>
      <c r="K134" s="5">
        <f>IF(OR(A134="",D134=""),"",IF(COUNTIF('Configuración'!$D$2:$D$31,A134)&gt;0,0,IF(IFERROR(VLOOKUP(D134,'Bahías'!$A$2:$J$21,3,FALSE),"No")&lt;&gt;"Sí",0,IFERROR(CHOOSE(WEEKDAY(A134,2),VLOOKUP(D134,'Bahías'!$A$2:$J$21,4,FALSE),VLOOKUP(D134,'Bahías'!$A$2:$J$21,5,FALSE),VLOOKUP(D134,'Bahías'!$A$2:$J$21,6,FALSE),VLOOKUP(D134,'Bahías'!$A$2:$J$21,7,FALSE),VLOOKUP(D134,'Bahías'!$A$2:$J$21,8,FALSE),VLOOKUP(D134,'Bahías'!$A$2:$J$21,9,FALSE),VLOOKUP(D134,'Bahías'!$A$2:$J$21,10,FALSE)),""))))</f>
        <v/>
      </c>
      <c r="L134" s="5">
        <f>IF(OR(A134="",D134=""),"",SUMIFS($J$2:$J$501,$A$2:$A$501,A134,$D$2:$D$501,D134))</f>
        <v/>
      </c>
      <c r="M134" s="5">
        <f>IF(OR(K134="",L134=""),"",K134-L134)</f>
        <v/>
      </c>
      <c r="N134" s="21">
        <f>IFERROR(L134/K134,"")</f>
        <v/>
      </c>
      <c r="O134" s="22">
        <f>IF(OR(A134="",D134="",F134="",G134="",H134="",I134=""),"",IF(COUNTIF('Configuración'!$D$2:$D$31,A134)&gt;0,"Día cerrado",IF(OR(F134&lt;'Configuración'!$B$5,H134&gt;'Configuración'!$B$6),"Fuera de horario",IF(K134=0,"Sin capacidad",IF(L134&gt;K134,"Sobrecupo",IF(I134="Cancelada","OK",IF(COUNTIFS($A$2:$A$501,A134,$D$2:$D$501,D134,$F$2:$F$501,"&lt;"&amp;H134,$H$2:$H$501,"&gt;"&amp;F134,$I$2:$I$501,"&lt;&gt;Cancelada")-1&gt;0,"Traslape","OK")))))))</f>
        <v/>
      </c>
      <c r="P134" s="23" t="n"/>
      <c r="Q134">
        <f>IFERROR(IF(INDEX('Bahías'!$A$2:$A$21,ROW()-1)="","",INDEX('Bahías'!$A$2:$A$21,ROW()-1)),"")</f>
        <v/>
      </c>
      <c r="R134">
        <f>IFERROR(IF(INDEX('Configuración'!$G$2:$G$10,ROW()-1)="","",INDEX('Configuración'!$G$2:$G$10,ROW()-1)),"")</f>
        <v/>
      </c>
    </row>
    <row r="135">
      <c r="A135" s="11" t="n"/>
      <c r="B135" s="12" t="n"/>
      <c r="C135" s="17" t="n"/>
      <c r="D135" s="17" t="n"/>
      <c r="E135" s="17" t="n"/>
      <c r="F135" s="34" t="n"/>
      <c r="G135" s="19" t="n"/>
      <c r="H135" s="36">
        <f>IF(OR(F135="",G135=""),"",F135+G135/24)</f>
        <v/>
      </c>
      <c r="I135" s="17" t="n"/>
      <c r="J135" s="25">
        <f>IF(OR(A135="",G135="",I135=""),"",IF(I135="Cancelada",0,G135))</f>
        <v/>
      </c>
      <c r="K135" s="25">
        <f>IF(OR(A135="",D135=""),"",IF(COUNTIF('Configuración'!$D$2:$D$31,A135)&gt;0,0,IF(IFERROR(VLOOKUP(D135,'Bahías'!$A$2:$J$21,3,FALSE),"No")&lt;&gt;"Sí",0,IFERROR(CHOOSE(WEEKDAY(A135,2),VLOOKUP(D135,'Bahías'!$A$2:$J$21,4,FALSE),VLOOKUP(D135,'Bahías'!$A$2:$J$21,5,FALSE),VLOOKUP(D135,'Bahías'!$A$2:$J$21,6,FALSE),VLOOKUP(D135,'Bahías'!$A$2:$J$21,7,FALSE),VLOOKUP(D135,'Bahías'!$A$2:$J$21,8,FALSE),VLOOKUP(D135,'Bahías'!$A$2:$J$21,9,FALSE),VLOOKUP(D135,'Bahías'!$A$2:$J$21,10,FALSE)),""))))</f>
        <v/>
      </c>
      <c r="L135" s="25">
        <f>IF(OR(A135="",D135=""),"",SUMIFS($J$2:$J$501,$A$2:$A$501,A135,$D$2:$D$501,D135))</f>
        <v/>
      </c>
      <c r="M135" s="25">
        <f>IF(OR(K135="",L135=""),"",K135-L135)</f>
        <v/>
      </c>
      <c r="N135" s="26">
        <f>IFERROR(L135/K135,"")</f>
        <v/>
      </c>
      <c r="O135" s="27">
        <f>IF(OR(A135="",D135="",F135="",G135="",H135="",I135=""),"",IF(COUNTIF('Configuración'!$D$2:$D$31,A135)&gt;0,"Día cerrado",IF(OR(F135&lt;'Configuración'!$B$5,H135&gt;'Configuración'!$B$6),"Fuera de horario",IF(K135=0,"Sin capacidad",IF(L135&gt;K135,"Sobrecupo",IF(I135="Cancelada","OK",IF(COUNTIFS($A$2:$A$501,A135,$D$2:$D$501,D135,$F$2:$F$501,"&lt;"&amp;H135,$H$2:$H$501,"&gt;"&amp;F135,$I$2:$I$501,"&lt;&gt;Cancelada")-1&gt;0,"Traslape","OK")))))))</f>
        <v/>
      </c>
      <c r="P135" s="23" t="n"/>
      <c r="Q135">
        <f>IFERROR(IF(INDEX('Bahías'!$A$2:$A$21,ROW()-1)="","",INDEX('Bahías'!$A$2:$A$21,ROW()-1)),"")</f>
        <v/>
      </c>
      <c r="R135">
        <f>IFERROR(IF(INDEX('Configuración'!$G$2:$G$10,ROW()-1)="","",INDEX('Configuración'!$G$2:$G$10,ROW()-1)),"")</f>
        <v/>
      </c>
    </row>
    <row r="136">
      <c r="A136" s="11" t="n"/>
      <c r="B136" s="12" t="n"/>
      <c r="C136" s="17" t="n"/>
      <c r="D136" s="17" t="n"/>
      <c r="E136" s="17" t="n"/>
      <c r="F136" s="34" t="n"/>
      <c r="G136" s="19" t="n"/>
      <c r="H136" s="35">
        <f>IF(OR(F136="",G136=""),"",F136+G136/24)</f>
        <v/>
      </c>
      <c r="I136" s="17" t="n"/>
      <c r="J136" s="5">
        <f>IF(OR(A136="",G136="",I136=""),"",IF(I136="Cancelada",0,G136))</f>
        <v/>
      </c>
      <c r="K136" s="5">
        <f>IF(OR(A136="",D136=""),"",IF(COUNTIF('Configuración'!$D$2:$D$31,A136)&gt;0,0,IF(IFERROR(VLOOKUP(D136,'Bahías'!$A$2:$J$21,3,FALSE),"No")&lt;&gt;"Sí",0,IFERROR(CHOOSE(WEEKDAY(A136,2),VLOOKUP(D136,'Bahías'!$A$2:$J$21,4,FALSE),VLOOKUP(D136,'Bahías'!$A$2:$J$21,5,FALSE),VLOOKUP(D136,'Bahías'!$A$2:$J$21,6,FALSE),VLOOKUP(D136,'Bahías'!$A$2:$J$21,7,FALSE),VLOOKUP(D136,'Bahías'!$A$2:$J$21,8,FALSE),VLOOKUP(D136,'Bahías'!$A$2:$J$21,9,FALSE),VLOOKUP(D136,'Bahías'!$A$2:$J$21,10,FALSE)),""))))</f>
        <v/>
      </c>
      <c r="L136" s="5">
        <f>IF(OR(A136="",D136=""),"",SUMIFS($J$2:$J$501,$A$2:$A$501,A136,$D$2:$D$501,D136))</f>
        <v/>
      </c>
      <c r="M136" s="5">
        <f>IF(OR(K136="",L136=""),"",K136-L136)</f>
        <v/>
      </c>
      <c r="N136" s="21">
        <f>IFERROR(L136/K136,"")</f>
        <v/>
      </c>
      <c r="O136" s="22">
        <f>IF(OR(A136="",D136="",F136="",G136="",H136="",I136=""),"",IF(COUNTIF('Configuración'!$D$2:$D$31,A136)&gt;0,"Día cerrado",IF(OR(F136&lt;'Configuración'!$B$5,H136&gt;'Configuración'!$B$6),"Fuera de horario",IF(K136=0,"Sin capacidad",IF(L136&gt;K136,"Sobrecupo",IF(I136="Cancelada","OK",IF(COUNTIFS($A$2:$A$501,A136,$D$2:$D$501,D136,$F$2:$F$501,"&lt;"&amp;H136,$H$2:$H$501,"&gt;"&amp;F136,$I$2:$I$501,"&lt;&gt;Cancelada")-1&gt;0,"Traslape","OK")))))))</f>
        <v/>
      </c>
      <c r="P136" s="23" t="n"/>
      <c r="Q136">
        <f>IFERROR(IF(INDEX('Bahías'!$A$2:$A$21,ROW()-1)="","",INDEX('Bahías'!$A$2:$A$21,ROW()-1)),"")</f>
        <v/>
      </c>
      <c r="R136">
        <f>IFERROR(IF(INDEX('Configuración'!$G$2:$G$10,ROW()-1)="","",INDEX('Configuración'!$G$2:$G$10,ROW()-1)),"")</f>
        <v/>
      </c>
    </row>
    <row r="137">
      <c r="A137" s="11" t="n"/>
      <c r="B137" s="12" t="n"/>
      <c r="C137" s="17" t="n"/>
      <c r="D137" s="17" t="n"/>
      <c r="E137" s="17" t="n"/>
      <c r="F137" s="34" t="n"/>
      <c r="G137" s="19" t="n"/>
      <c r="H137" s="36">
        <f>IF(OR(F137="",G137=""),"",F137+G137/24)</f>
        <v/>
      </c>
      <c r="I137" s="17" t="n"/>
      <c r="J137" s="25">
        <f>IF(OR(A137="",G137="",I137=""),"",IF(I137="Cancelada",0,G137))</f>
        <v/>
      </c>
      <c r="K137" s="25">
        <f>IF(OR(A137="",D137=""),"",IF(COUNTIF('Configuración'!$D$2:$D$31,A137)&gt;0,0,IF(IFERROR(VLOOKUP(D137,'Bahías'!$A$2:$J$21,3,FALSE),"No")&lt;&gt;"Sí",0,IFERROR(CHOOSE(WEEKDAY(A137,2),VLOOKUP(D137,'Bahías'!$A$2:$J$21,4,FALSE),VLOOKUP(D137,'Bahías'!$A$2:$J$21,5,FALSE),VLOOKUP(D137,'Bahías'!$A$2:$J$21,6,FALSE),VLOOKUP(D137,'Bahías'!$A$2:$J$21,7,FALSE),VLOOKUP(D137,'Bahías'!$A$2:$J$21,8,FALSE),VLOOKUP(D137,'Bahías'!$A$2:$J$21,9,FALSE),VLOOKUP(D137,'Bahías'!$A$2:$J$21,10,FALSE)),""))))</f>
        <v/>
      </c>
      <c r="L137" s="25">
        <f>IF(OR(A137="",D137=""),"",SUMIFS($J$2:$J$501,$A$2:$A$501,A137,$D$2:$D$501,D137))</f>
        <v/>
      </c>
      <c r="M137" s="25">
        <f>IF(OR(K137="",L137=""),"",K137-L137)</f>
        <v/>
      </c>
      <c r="N137" s="26">
        <f>IFERROR(L137/K137,"")</f>
        <v/>
      </c>
      <c r="O137" s="27">
        <f>IF(OR(A137="",D137="",F137="",G137="",H137="",I137=""),"",IF(COUNTIF('Configuración'!$D$2:$D$31,A137)&gt;0,"Día cerrado",IF(OR(F137&lt;'Configuración'!$B$5,H137&gt;'Configuración'!$B$6),"Fuera de horario",IF(K137=0,"Sin capacidad",IF(L137&gt;K137,"Sobrecupo",IF(I137="Cancelada","OK",IF(COUNTIFS($A$2:$A$501,A137,$D$2:$D$501,D137,$F$2:$F$501,"&lt;"&amp;H137,$H$2:$H$501,"&gt;"&amp;F137,$I$2:$I$501,"&lt;&gt;Cancelada")-1&gt;0,"Traslape","OK")))))))</f>
        <v/>
      </c>
      <c r="P137" s="23" t="n"/>
      <c r="Q137">
        <f>IFERROR(IF(INDEX('Bahías'!$A$2:$A$21,ROW()-1)="","",INDEX('Bahías'!$A$2:$A$21,ROW()-1)),"")</f>
        <v/>
      </c>
      <c r="R137">
        <f>IFERROR(IF(INDEX('Configuración'!$G$2:$G$10,ROW()-1)="","",INDEX('Configuración'!$G$2:$G$10,ROW()-1)),"")</f>
        <v/>
      </c>
    </row>
    <row r="138">
      <c r="A138" s="11" t="n"/>
      <c r="B138" s="12" t="n"/>
      <c r="C138" s="17" t="n"/>
      <c r="D138" s="17" t="n"/>
      <c r="E138" s="17" t="n"/>
      <c r="F138" s="34" t="n"/>
      <c r="G138" s="19" t="n"/>
      <c r="H138" s="35">
        <f>IF(OR(F138="",G138=""),"",F138+G138/24)</f>
        <v/>
      </c>
      <c r="I138" s="17" t="n"/>
      <c r="J138" s="5">
        <f>IF(OR(A138="",G138="",I138=""),"",IF(I138="Cancelada",0,G138))</f>
        <v/>
      </c>
      <c r="K138" s="5">
        <f>IF(OR(A138="",D138=""),"",IF(COUNTIF('Configuración'!$D$2:$D$31,A138)&gt;0,0,IF(IFERROR(VLOOKUP(D138,'Bahías'!$A$2:$J$21,3,FALSE),"No")&lt;&gt;"Sí",0,IFERROR(CHOOSE(WEEKDAY(A138,2),VLOOKUP(D138,'Bahías'!$A$2:$J$21,4,FALSE),VLOOKUP(D138,'Bahías'!$A$2:$J$21,5,FALSE),VLOOKUP(D138,'Bahías'!$A$2:$J$21,6,FALSE),VLOOKUP(D138,'Bahías'!$A$2:$J$21,7,FALSE),VLOOKUP(D138,'Bahías'!$A$2:$J$21,8,FALSE),VLOOKUP(D138,'Bahías'!$A$2:$J$21,9,FALSE),VLOOKUP(D138,'Bahías'!$A$2:$J$21,10,FALSE)),""))))</f>
        <v/>
      </c>
      <c r="L138" s="5">
        <f>IF(OR(A138="",D138=""),"",SUMIFS($J$2:$J$501,$A$2:$A$501,A138,$D$2:$D$501,D138))</f>
        <v/>
      </c>
      <c r="M138" s="5">
        <f>IF(OR(K138="",L138=""),"",K138-L138)</f>
        <v/>
      </c>
      <c r="N138" s="21">
        <f>IFERROR(L138/K138,"")</f>
        <v/>
      </c>
      <c r="O138" s="22">
        <f>IF(OR(A138="",D138="",F138="",G138="",H138="",I138=""),"",IF(COUNTIF('Configuración'!$D$2:$D$31,A138)&gt;0,"Día cerrado",IF(OR(F138&lt;'Configuración'!$B$5,H138&gt;'Configuración'!$B$6),"Fuera de horario",IF(K138=0,"Sin capacidad",IF(L138&gt;K138,"Sobrecupo",IF(I138="Cancelada","OK",IF(COUNTIFS($A$2:$A$501,A138,$D$2:$D$501,D138,$F$2:$F$501,"&lt;"&amp;H138,$H$2:$H$501,"&gt;"&amp;F138,$I$2:$I$501,"&lt;&gt;Cancelada")-1&gt;0,"Traslape","OK")))))))</f>
        <v/>
      </c>
      <c r="P138" s="23" t="n"/>
      <c r="Q138">
        <f>IFERROR(IF(INDEX('Bahías'!$A$2:$A$21,ROW()-1)="","",INDEX('Bahías'!$A$2:$A$21,ROW()-1)),"")</f>
        <v/>
      </c>
      <c r="R138">
        <f>IFERROR(IF(INDEX('Configuración'!$G$2:$G$10,ROW()-1)="","",INDEX('Configuración'!$G$2:$G$10,ROW()-1)),"")</f>
        <v/>
      </c>
    </row>
    <row r="139">
      <c r="A139" s="11" t="n"/>
      <c r="B139" s="12" t="n"/>
      <c r="C139" s="17" t="n"/>
      <c r="D139" s="17" t="n"/>
      <c r="E139" s="17" t="n"/>
      <c r="F139" s="34" t="n"/>
      <c r="G139" s="19" t="n"/>
      <c r="H139" s="36">
        <f>IF(OR(F139="",G139=""),"",F139+G139/24)</f>
        <v/>
      </c>
      <c r="I139" s="17" t="n"/>
      <c r="J139" s="25">
        <f>IF(OR(A139="",G139="",I139=""),"",IF(I139="Cancelada",0,G139))</f>
        <v/>
      </c>
      <c r="K139" s="25">
        <f>IF(OR(A139="",D139=""),"",IF(COUNTIF('Configuración'!$D$2:$D$31,A139)&gt;0,0,IF(IFERROR(VLOOKUP(D139,'Bahías'!$A$2:$J$21,3,FALSE),"No")&lt;&gt;"Sí",0,IFERROR(CHOOSE(WEEKDAY(A139,2),VLOOKUP(D139,'Bahías'!$A$2:$J$21,4,FALSE),VLOOKUP(D139,'Bahías'!$A$2:$J$21,5,FALSE),VLOOKUP(D139,'Bahías'!$A$2:$J$21,6,FALSE),VLOOKUP(D139,'Bahías'!$A$2:$J$21,7,FALSE),VLOOKUP(D139,'Bahías'!$A$2:$J$21,8,FALSE),VLOOKUP(D139,'Bahías'!$A$2:$J$21,9,FALSE),VLOOKUP(D139,'Bahías'!$A$2:$J$21,10,FALSE)),""))))</f>
        <v/>
      </c>
      <c r="L139" s="25">
        <f>IF(OR(A139="",D139=""),"",SUMIFS($J$2:$J$501,$A$2:$A$501,A139,$D$2:$D$501,D139))</f>
        <v/>
      </c>
      <c r="M139" s="25">
        <f>IF(OR(K139="",L139=""),"",K139-L139)</f>
        <v/>
      </c>
      <c r="N139" s="26">
        <f>IFERROR(L139/K139,"")</f>
        <v/>
      </c>
      <c r="O139" s="27">
        <f>IF(OR(A139="",D139="",F139="",G139="",H139="",I139=""),"",IF(COUNTIF('Configuración'!$D$2:$D$31,A139)&gt;0,"Día cerrado",IF(OR(F139&lt;'Configuración'!$B$5,H139&gt;'Configuración'!$B$6),"Fuera de horario",IF(K139=0,"Sin capacidad",IF(L139&gt;K139,"Sobrecupo",IF(I139="Cancelada","OK",IF(COUNTIFS($A$2:$A$501,A139,$D$2:$D$501,D139,$F$2:$F$501,"&lt;"&amp;H139,$H$2:$H$501,"&gt;"&amp;F139,$I$2:$I$501,"&lt;&gt;Cancelada")-1&gt;0,"Traslape","OK")))))))</f>
        <v/>
      </c>
      <c r="P139" s="23" t="n"/>
      <c r="Q139">
        <f>IFERROR(IF(INDEX('Bahías'!$A$2:$A$21,ROW()-1)="","",INDEX('Bahías'!$A$2:$A$21,ROW()-1)),"")</f>
        <v/>
      </c>
      <c r="R139">
        <f>IFERROR(IF(INDEX('Configuración'!$G$2:$G$10,ROW()-1)="","",INDEX('Configuración'!$G$2:$G$10,ROW()-1)),"")</f>
        <v/>
      </c>
    </row>
    <row r="140">
      <c r="A140" s="11" t="n"/>
      <c r="B140" s="12" t="n"/>
      <c r="C140" s="17" t="n"/>
      <c r="D140" s="17" t="n"/>
      <c r="E140" s="17" t="n"/>
      <c r="F140" s="34" t="n"/>
      <c r="G140" s="19" t="n"/>
      <c r="H140" s="35">
        <f>IF(OR(F140="",G140=""),"",F140+G140/24)</f>
        <v/>
      </c>
      <c r="I140" s="17" t="n"/>
      <c r="J140" s="5">
        <f>IF(OR(A140="",G140="",I140=""),"",IF(I140="Cancelada",0,G140))</f>
        <v/>
      </c>
      <c r="K140" s="5">
        <f>IF(OR(A140="",D140=""),"",IF(COUNTIF('Configuración'!$D$2:$D$31,A140)&gt;0,0,IF(IFERROR(VLOOKUP(D140,'Bahías'!$A$2:$J$21,3,FALSE),"No")&lt;&gt;"Sí",0,IFERROR(CHOOSE(WEEKDAY(A140,2),VLOOKUP(D140,'Bahías'!$A$2:$J$21,4,FALSE),VLOOKUP(D140,'Bahías'!$A$2:$J$21,5,FALSE),VLOOKUP(D140,'Bahías'!$A$2:$J$21,6,FALSE),VLOOKUP(D140,'Bahías'!$A$2:$J$21,7,FALSE),VLOOKUP(D140,'Bahías'!$A$2:$J$21,8,FALSE),VLOOKUP(D140,'Bahías'!$A$2:$J$21,9,FALSE),VLOOKUP(D140,'Bahías'!$A$2:$J$21,10,FALSE)),""))))</f>
        <v/>
      </c>
      <c r="L140" s="5">
        <f>IF(OR(A140="",D140=""),"",SUMIFS($J$2:$J$501,$A$2:$A$501,A140,$D$2:$D$501,D140))</f>
        <v/>
      </c>
      <c r="M140" s="5">
        <f>IF(OR(K140="",L140=""),"",K140-L140)</f>
        <v/>
      </c>
      <c r="N140" s="21">
        <f>IFERROR(L140/K140,"")</f>
        <v/>
      </c>
      <c r="O140" s="22">
        <f>IF(OR(A140="",D140="",F140="",G140="",H140="",I140=""),"",IF(COUNTIF('Configuración'!$D$2:$D$31,A140)&gt;0,"Día cerrado",IF(OR(F140&lt;'Configuración'!$B$5,H140&gt;'Configuración'!$B$6),"Fuera de horario",IF(K140=0,"Sin capacidad",IF(L140&gt;K140,"Sobrecupo",IF(I140="Cancelada","OK",IF(COUNTIFS($A$2:$A$501,A140,$D$2:$D$501,D140,$F$2:$F$501,"&lt;"&amp;H140,$H$2:$H$501,"&gt;"&amp;F140,$I$2:$I$501,"&lt;&gt;Cancelada")-1&gt;0,"Traslape","OK")))))))</f>
        <v/>
      </c>
      <c r="P140" s="23" t="n"/>
      <c r="Q140">
        <f>IFERROR(IF(INDEX('Bahías'!$A$2:$A$21,ROW()-1)="","",INDEX('Bahías'!$A$2:$A$21,ROW()-1)),"")</f>
        <v/>
      </c>
      <c r="R140">
        <f>IFERROR(IF(INDEX('Configuración'!$G$2:$G$10,ROW()-1)="","",INDEX('Configuración'!$G$2:$G$10,ROW()-1)),"")</f>
        <v/>
      </c>
    </row>
    <row r="141">
      <c r="A141" s="11" t="n"/>
      <c r="B141" s="12" t="n"/>
      <c r="C141" s="17" t="n"/>
      <c r="D141" s="17" t="n"/>
      <c r="E141" s="17" t="n"/>
      <c r="F141" s="34" t="n"/>
      <c r="G141" s="19" t="n"/>
      <c r="H141" s="36">
        <f>IF(OR(F141="",G141=""),"",F141+G141/24)</f>
        <v/>
      </c>
      <c r="I141" s="17" t="n"/>
      <c r="J141" s="25">
        <f>IF(OR(A141="",G141="",I141=""),"",IF(I141="Cancelada",0,G141))</f>
        <v/>
      </c>
      <c r="K141" s="25">
        <f>IF(OR(A141="",D141=""),"",IF(COUNTIF('Configuración'!$D$2:$D$31,A141)&gt;0,0,IF(IFERROR(VLOOKUP(D141,'Bahías'!$A$2:$J$21,3,FALSE),"No")&lt;&gt;"Sí",0,IFERROR(CHOOSE(WEEKDAY(A141,2),VLOOKUP(D141,'Bahías'!$A$2:$J$21,4,FALSE),VLOOKUP(D141,'Bahías'!$A$2:$J$21,5,FALSE),VLOOKUP(D141,'Bahías'!$A$2:$J$21,6,FALSE),VLOOKUP(D141,'Bahías'!$A$2:$J$21,7,FALSE),VLOOKUP(D141,'Bahías'!$A$2:$J$21,8,FALSE),VLOOKUP(D141,'Bahías'!$A$2:$J$21,9,FALSE),VLOOKUP(D141,'Bahías'!$A$2:$J$21,10,FALSE)),""))))</f>
        <v/>
      </c>
      <c r="L141" s="25">
        <f>IF(OR(A141="",D141=""),"",SUMIFS($J$2:$J$501,$A$2:$A$501,A141,$D$2:$D$501,D141))</f>
        <v/>
      </c>
      <c r="M141" s="25">
        <f>IF(OR(K141="",L141=""),"",K141-L141)</f>
        <v/>
      </c>
      <c r="N141" s="26">
        <f>IFERROR(L141/K141,"")</f>
        <v/>
      </c>
      <c r="O141" s="27">
        <f>IF(OR(A141="",D141="",F141="",G141="",H141="",I141=""),"",IF(COUNTIF('Configuración'!$D$2:$D$31,A141)&gt;0,"Día cerrado",IF(OR(F141&lt;'Configuración'!$B$5,H141&gt;'Configuración'!$B$6),"Fuera de horario",IF(K141=0,"Sin capacidad",IF(L141&gt;K141,"Sobrecupo",IF(I141="Cancelada","OK",IF(COUNTIFS($A$2:$A$501,A141,$D$2:$D$501,D141,$F$2:$F$501,"&lt;"&amp;H141,$H$2:$H$501,"&gt;"&amp;F141,$I$2:$I$501,"&lt;&gt;Cancelada")-1&gt;0,"Traslape","OK")))))))</f>
        <v/>
      </c>
      <c r="P141" s="23" t="n"/>
      <c r="Q141">
        <f>IFERROR(IF(INDEX('Bahías'!$A$2:$A$21,ROW()-1)="","",INDEX('Bahías'!$A$2:$A$21,ROW()-1)),"")</f>
        <v/>
      </c>
      <c r="R141">
        <f>IFERROR(IF(INDEX('Configuración'!$G$2:$G$10,ROW()-1)="","",INDEX('Configuración'!$G$2:$G$10,ROW()-1)),"")</f>
        <v/>
      </c>
    </row>
    <row r="142">
      <c r="A142" s="11" t="n"/>
      <c r="B142" s="12" t="n"/>
      <c r="C142" s="17" t="n"/>
      <c r="D142" s="17" t="n"/>
      <c r="E142" s="17" t="n"/>
      <c r="F142" s="34" t="n"/>
      <c r="G142" s="19" t="n"/>
      <c r="H142" s="35">
        <f>IF(OR(F142="",G142=""),"",F142+G142/24)</f>
        <v/>
      </c>
      <c r="I142" s="17" t="n"/>
      <c r="J142" s="5">
        <f>IF(OR(A142="",G142="",I142=""),"",IF(I142="Cancelada",0,G142))</f>
        <v/>
      </c>
      <c r="K142" s="5">
        <f>IF(OR(A142="",D142=""),"",IF(COUNTIF('Configuración'!$D$2:$D$31,A142)&gt;0,0,IF(IFERROR(VLOOKUP(D142,'Bahías'!$A$2:$J$21,3,FALSE),"No")&lt;&gt;"Sí",0,IFERROR(CHOOSE(WEEKDAY(A142,2),VLOOKUP(D142,'Bahías'!$A$2:$J$21,4,FALSE),VLOOKUP(D142,'Bahías'!$A$2:$J$21,5,FALSE),VLOOKUP(D142,'Bahías'!$A$2:$J$21,6,FALSE),VLOOKUP(D142,'Bahías'!$A$2:$J$21,7,FALSE),VLOOKUP(D142,'Bahías'!$A$2:$J$21,8,FALSE),VLOOKUP(D142,'Bahías'!$A$2:$J$21,9,FALSE),VLOOKUP(D142,'Bahías'!$A$2:$J$21,10,FALSE)),""))))</f>
        <v/>
      </c>
      <c r="L142" s="5">
        <f>IF(OR(A142="",D142=""),"",SUMIFS($J$2:$J$501,$A$2:$A$501,A142,$D$2:$D$501,D142))</f>
        <v/>
      </c>
      <c r="M142" s="5">
        <f>IF(OR(K142="",L142=""),"",K142-L142)</f>
        <v/>
      </c>
      <c r="N142" s="21">
        <f>IFERROR(L142/K142,"")</f>
        <v/>
      </c>
      <c r="O142" s="22">
        <f>IF(OR(A142="",D142="",F142="",G142="",H142="",I142=""),"",IF(COUNTIF('Configuración'!$D$2:$D$31,A142)&gt;0,"Día cerrado",IF(OR(F142&lt;'Configuración'!$B$5,H142&gt;'Configuración'!$B$6),"Fuera de horario",IF(K142=0,"Sin capacidad",IF(L142&gt;K142,"Sobrecupo",IF(I142="Cancelada","OK",IF(COUNTIFS($A$2:$A$501,A142,$D$2:$D$501,D142,$F$2:$F$501,"&lt;"&amp;H142,$H$2:$H$501,"&gt;"&amp;F142,$I$2:$I$501,"&lt;&gt;Cancelada")-1&gt;0,"Traslape","OK")))))))</f>
        <v/>
      </c>
      <c r="P142" s="23" t="n"/>
      <c r="Q142">
        <f>IFERROR(IF(INDEX('Bahías'!$A$2:$A$21,ROW()-1)="","",INDEX('Bahías'!$A$2:$A$21,ROW()-1)),"")</f>
        <v/>
      </c>
      <c r="R142">
        <f>IFERROR(IF(INDEX('Configuración'!$G$2:$G$10,ROW()-1)="","",INDEX('Configuración'!$G$2:$G$10,ROW()-1)),"")</f>
        <v/>
      </c>
    </row>
    <row r="143">
      <c r="A143" s="11" t="n"/>
      <c r="B143" s="12" t="n"/>
      <c r="C143" s="17" t="n"/>
      <c r="D143" s="17" t="n"/>
      <c r="E143" s="17" t="n"/>
      <c r="F143" s="34" t="n"/>
      <c r="G143" s="19" t="n"/>
      <c r="H143" s="36">
        <f>IF(OR(F143="",G143=""),"",F143+G143/24)</f>
        <v/>
      </c>
      <c r="I143" s="17" t="n"/>
      <c r="J143" s="25">
        <f>IF(OR(A143="",G143="",I143=""),"",IF(I143="Cancelada",0,G143))</f>
        <v/>
      </c>
      <c r="K143" s="25">
        <f>IF(OR(A143="",D143=""),"",IF(COUNTIF('Configuración'!$D$2:$D$31,A143)&gt;0,0,IF(IFERROR(VLOOKUP(D143,'Bahías'!$A$2:$J$21,3,FALSE),"No")&lt;&gt;"Sí",0,IFERROR(CHOOSE(WEEKDAY(A143,2),VLOOKUP(D143,'Bahías'!$A$2:$J$21,4,FALSE),VLOOKUP(D143,'Bahías'!$A$2:$J$21,5,FALSE),VLOOKUP(D143,'Bahías'!$A$2:$J$21,6,FALSE),VLOOKUP(D143,'Bahías'!$A$2:$J$21,7,FALSE),VLOOKUP(D143,'Bahías'!$A$2:$J$21,8,FALSE),VLOOKUP(D143,'Bahías'!$A$2:$J$21,9,FALSE),VLOOKUP(D143,'Bahías'!$A$2:$J$21,10,FALSE)),""))))</f>
        <v/>
      </c>
      <c r="L143" s="25">
        <f>IF(OR(A143="",D143=""),"",SUMIFS($J$2:$J$501,$A$2:$A$501,A143,$D$2:$D$501,D143))</f>
        <v/>
      </c>
      <c r="M143" s="25">
        <f>IF(OR(K143="",L143=""),"",K143-L143)</f>
        <v/>
      </c>
      <c r="N143" s="26">
        <f>IFERROR(L143/K143,"")</f>
        <v/>
      </c>
      <c r="O143" s="27">
        <f>IF(OR(A143="",D143="",F143="",G143="",H143="",I143=""),"",IF(COUNTIF('Configuración'!$D$2:$D$31,A143)&gt;0,"Día cerrado",IF(OR(F143&lt;'Configuración'!$B$5,H143&gt;'Configuración'!$B$6),"Fuera de horario",IF(K143=0,"Sin capacidad",IF(L143&gt;K143,"Sobrecupo",IF(I143="Cancelada","OK",IF(COUNTIFS($A$2:$A$501,A143,$D$2:$D$501,D143,$F$2:$F$501,"&lt;"&amp;H143,$H$2:$H$501,"&gt;"&amp;F143,$I$2:$I$501,"&lt;&gt;Cancelada")-1&gt;0,"Traslape","OK")))))))</f>
        <v/>
      </c>
      <c r="P143" s="23" t="n"/>
      <c r="Q143">
        <f>IFERROR(IF(INDEX('Bahías'!$A$2:$A$21,ROW()-1)="","",INDEX('Bahías'!$A$2:$A$21,ROW()-1)),"")</f>
        <v/>
      </c>
      <c r="R143">
        <f>IFERROR(IF(INDEX('Configuración'!$G$2:$G$10,ROW()-1)="","",INDEX('Configuración'!$G$2:$G$10,ROW()-1)),"")</f>
        <v/>
      </c>
    </row>
    <row r="144">
      <c r="A144" s="11" t="n"/>
      <c r="B144" s="12" t="n"/>
      <c r="C144" s="17" t="n"/>
      <c r="D144" s="17" t="n"/>
      <c r="E144" s="17" t="n"/>
      <c r="F144" s="34" t="n"/>
      <c r="G144" s="19" t="n"/>
      <c r="H144" s="35">
        <f>IF(OR(F144="",G144=""),"",F144+G144/24)</f>
        <v/>
      </c>
      <c r="I144" s="17" t="n"/>
      <c r="J144" s="5">
        <f>IF(OR(A144="",G144="",I144=""),"",IF(I144="Cancelada",0,G144))</f>
        <v/>
      </c>
      <c r="K144" s="5">
        <f>IF(OR(A144="",D144=""),"",IF(COUNTIF('Configuración'!$D$2:$D$31,A144)&gt;0,0,IF(IFERROR(VLOOKUP(D144,'Bahías'!$A$2:$J$21,3,FALSE),"No")&lt;&gt;"Sí",0,IFERROR(CHOOSE(WEEKDAY(A144,2),VLOOKUP(D144,'Bahías'!$A$2:$J$21,4,FALSE),VLOOKUP(D144,'Bahías'!$A$2:$J$21,5,FALSE),VLOOKUP(D144,'Bahías'!$A$2:$J$21,6,FALSE),VLOOKUP(D144,'Bahías'!$A$2:$J$21,7,FALSE),VLOOKUP(D144,'Bahías'!$A$2:$J$21,8,FALSE),VLOOKUP(D144,'Bahías'!$A$2:$J$21,9,FALSE),VLOOKUP(D144,'Bahías'!$A$2:$J$21,10,FALSE)),""))))</f>
        <v/>
      </c>
      <c r="L144" s="5">
        <f>IF(OR(A144="",D144=""),"",SUMIFS($J$2:$J$501,$A$2:$A$501,A144,$D$2:$D$501,D144))</f>
        <v/>
      </c>
      <c r="M144" s="5">
        <f>IF(OR(K144="",L144=""),"",K144-L144)</f>
        <v/>
      </c>
      <c r="N144" s="21">
        <f>IFERROR(L144/K144,"")</f>
        <v/>
      </c>
      <c r="O144" s="22">
        <f>IF(OR(A144="",D144="",F144="",G144="",H144="",I144=""),"",IF(COUNTIF('Configuración'!$D$2:$D$31,A144)&gt;0,"Día cerrado",IF(OR(F144&lt;'Configuración'!$B$5,H144&gt;'Configuración'!$B$6),"Fuera de horario",IF(K144=0,"Sin capacidad",IF(L144&gt;K144,"Sobrecupo",IF(I144="Cancelada","OK",IF(COUNTIFS($A$2:$A$501,A144,$D$2:$D$501,D144,$F$2:$F$501,"&lt;"&amp;H144,$H$2:$H$501,"&gt;"&amp;F144,$I$2:$I$501,"&lt;&gt;Cancelada")-1&gt;0,"Traslape","OK")))))))</f>
        <v/>
      </c>
      <c r="P144" s="23" t="n"/>
      <c r="Q144">
        <f>IFERROR(IF(INDEX('Bahías'!$A$2:$A$21,ROW()-1)="","",INDEX('Bahías'!$A$2:$A$21,ROW()-1)),"")</f>
        <v/>
      </c>
      <c r="R144">
        <f>IFERROR(IF(INDEX('Configuración'!$G$2:$G$10,ROW()-1)="","",INDEX('Configuración'!$G$2:$G$10,ROW()-1)),"")</f>
        <v/>
      </c>
    </row>
    <row r="145">
      <c r="A145" s="11" t="n"/>
      <c r="B145" s="12" t="n"/>
      <c r="C145" s="17" t="n"/>
      <c r="D145" s="17" t="n"/>
      <c r="E145" s="17" t="n"/>
      <c r="F145" s="34" t="n"/>
      <c r="G145" s="19" t="n"/>
      <c r="H145" s="36">
        <f>IF(OR(F145="",G145=""),"",F145+G145/24)</f>
        <v/>
      </c>
      <c r="I145" s="17" t="n"/>
      <c r="J145" s="25">
        <f>IF(OR(A145="",G145="",I145=""),"",IF(I145="Cancelada",0,G145))</f>
        <v/>
      </c>
      <c r="K145" s="25">
        <f>IF(OR(A145="",D145=""),"",IF(COUNTIF('Configuración'!$D$2:$D$31,A145)&gt;0,0,IF(IFERROR(VLOOKUP(D145,'Bahías'!$A$2:$J$21,3,FALSE),"No")&lt;&gt;"Sí",0,IFERROR(CHOOSE(WEEKDAY(A145,2),VLOOKUP(D145,'Bahías'!$A$2:$J$21,4,FALSE),VLOOKUP(D145,'Bahías'!$A$2:$J$21,5,FALSE),VLOOKUP(D145,'Bahías'!$A$2:$J$21,6,FALSE),VLOOKUP(D145,'Bahías'!$A$2:$J$21,7,FALSE),VLOOKUP(D145,'Bahías'!$A$2:$J$21,8,FALSE),VLOOKUP(D145,'Bahías'!$A$2:$J$21,9,FALSE),VLOOKUP(D145,'Bahías'!$A$2:$J$21,10,FALSE)),""))))</f>
        <v/>
      </c>
      <c r="L145" s="25">
        <f>IF(OR(A145="",D145=""),"",SUMIFS($J$2:$J$501,$A$2:$A$501,A145,$D$2:$D$501,D145))</f>
        <v/>
      </c>
      <c r="M145" s="25">
        <f>IF(OR(K145="",L145=""),"",K145-L145)</f>
        <v/>
      </c>
      <c r="N145" s="26">
        <f>IFERROR(L145/K145,"")</f>
        <v/>
      </c>
      <c r="O145" s="27">
        <f>IF(OR(A145="",D145="",F145="",G145="",H145="",I145=""),"",IF(COUNTIF('Configuración'!$D$2:$D$31,A145)&gt;0,"Día cerrado",IF(OR(F145&lt;'Configuración'!$B$5,H145&gt;'Configuración'!$B$6),"Fuera de horario",IF(K145=0,"Sin capacidad",IF(L145&gt;K145,"Sobrecupo",IF(I145="Cancelada","OK",IF(COUNTIFS($A$2:$A$501,A145,$D$2:$D$501,D145,$F$2:$F$501,"&lt;"&amp;H145,$H$2:$H$501,"&gt;"&amp;F145,$I$2:$I$501,"&lt;&gt;Cancelada")-1&gt;0,"Traslape","OK")))))))</f>
        <v/>
      </c>
      <c r="P145" s="23" t="n"/>
      <c r="Q145">
        <f>IFERROR(IF(INDEX('Bahías'!$A$2:$A$21,ROW()-1)="","",INDEX('Bahías'!$A$2:$A$21,ROW()-1)),"")</f>
        <v/>
      </c>
      <c r="R145">
        <f>IFERROR(IF(INDEX('Configuración'!$G$2:$G$10,ROW()-1)="","",INDEX('Configuración'!$G$2:$G$10,ROW()-1)),"")</f>
        <v/>
      </c>
    </row>
    <row r="146">
      <c r="A146" s="11" t="n"/>
      <c r="B146" s="12" t="n"/>
      <c r="C146" s="17" t="n"/>
      <c r="D146" s="17" t="n"/>
      <c r="E146" s="17" t="n"/>
      <c r="F146" s="34" t="n"/>
      <c r="G146" s="19" t="n"/>
      <c r="H146" s="35">
        <f>IF(OR(F146="",G146=""),"",F146+G146/24)</f>
        <v/>
      </c>
      <c r="I146" s="17" t="n"/>
      <c r="J146" s="5">
        <f>IF(OR(A146="",G146="",I146=""),"",IF(I146="Cancelada",0,G146))</f>
        <v/>
      </c>
      <c r="K146" s="5">
        <f>IF(OR(A146="",D146=""),"",IF(COUNTIF('Configuración'!$D$2:$D$31,A146)&gt;0,0,IF(IFERROR(VLOOKUP(D146,'Bahías'!$A$2:$J$21,3,FALSE),"No")&lt;&gt;"Sí",0,IFERROR(CHOOSE(WEEKDAY(A146,2),VLOOKUP(D146,'Bahías'!$A$2:$J$21,4,FALSE),VLOOKUP(D146,'Bahías'!$A$2:$J$21,5,FALSE),VLOOKUP(D146,'Bahías'!$A$2:$J$21,6,FALSE),VLOOKUP(D146,'Bahías'!$A$2:$J$21,7,FALSE),VLOOKUP(D146,'Bahías'!$A$2:$J$21,8,FALSE),VLOOKUP(D146,'Bahías'!$A$2:$J$21,9,FALSE),VLOOKUP(D146,'Bahías'!$A$2:$J$21,10,FALSE)),""))))</f>
        <v/>
      </c>
      <c r="L146" s="5">
        <f>IF(OR(A146="",D146=""),"",SUMIFS($J$2:$J$501,$A$2:$A$501,A146,$D$2:$D$501,D146))</f>
        <v/>
      </c>
      <c r="M146" s="5">
        <f>IF(OR(K146="",L146=""),"",K146-L146)</f>
        <v/>
      </c>
      <c r="N146" s="21">
        <f>IFERROR(L146/K146,"")</f>
        <v/>
      </c>
      <c r="O146" s="22">
        <f>IF(OR(A146="",D146="",F146="",G146="",H146="",I146=""),"",IF(COUNTIF('Configuración'!$D$2:$D$31,A146)&gt;0,"Día cerrado",IF(OR(F146&lt;'Configuración'!$B$5,H146&gt;'Configuración'!$B$6),"Fuera de horario",IF(K146=0,"Sin capacidad",IF(L146&gt;K146,"Sobrecupo",IF(I146="Cancelada","OK",IF(COUNTIFS($A$2:$A$501,A146,$D$2:$D$501,D146,$F$2:$F$501,"&lt;"&amp;H146,$H$2:$H$501,"&gt;"&amp;F146,$I$2:$I$501,"&lt;&gt;Cancelada")-1&gt;0,"Traslape","OK")))))))</f>
        <v/>
      </c>
      <c r="P146" s="23" t="n"/>
      <c r="Q146">
        <f>IFERROR(IF(INDEX('Bahías'!$A$2:$A$21,ROW()-1)="","",INDEX('Bahías'!$A$2:$A$21,ROW()-1)),"")</f>
        <v/>
      </c>
      <c r="R146">
        <f>IFERROR(IF(INDEX('Configuración'!$G$2:$G$10,ROW()-1)="","",INDEX('Configuración'!$G$2:$G$10,ROW()-1)),"")</f>
        <v/>
      </c>
    </row>
    <row r="147">
      <c r="A147" s="11" t="n"/>
      <c r="B147" s="12" t="n"/>
      <c r="C147" s="17" t="n"/>
      <c r="D147" s="17" t="n"/>
      <c r="E147" s="17" t="n"/>
      <c r="F147" s="34" t="n"/>
      <c r="G147" s="19" t="n"/>
      <c r="H147" s="36">
        <f>IF(OR(F147="",G147=""),"",F147+G147/24)</f>
        <v/>
      </c>
      <c r="I147" s="17" t="n"/>
      <c r="J147" s="25">
        <f>IF(OR(A147="",G147="",I147=""),"",IF(I147="Cancelada",0,G147))</f>
        <v/>
      </c>
      <c r="K147" s="25">
        <f>IF(OR(A147="",D147=""),"",IF(COUNTIF('Configuración'!$D$2:$D$31,A147)&gt;0,0,IF(IFERROR(VLOOKUP(D147,'Bahías'!$A$2:$J$21,3,FALSE),"No")&lt;&gt;"Sí",0,IFERROR(CHOOSE(WEEKDAY(A147,2),VLOOKUP(D147,'Bahías'!$A$2:$J$21,4,FALSE),VLOOKUP(D147,'Bahías'!$A$2:$J$21,5,FALSE),VLOOKUP(D147,'Bahías'!$A$2:$J$21,6,FALSE),VLOOKUP(D147,'Bahías'!$A$2:$J$21,7,FALSE),VLOOKUP(D147,'Bahías'!$A$2:$J$21,8,FALSE),VLOOKUP(D147,'Bahías'!$A$2:$J$21,9,FALSE),VLOOKUP(D147,'Bahías'!$A$2:$J$21,10,FALSE)),""))))</f>
        <v/>
      </c>
      <c r="L147" s="25">
        <f>IF(OR(A147="",D147=""),"",SUMIFS($J$2:$J$501,$A$2:$A$501,A147,$D$2:$D$501,D147))</f>
        <v/>
      </c>
      <c r="M147" s="25">
        <f>IF(OR(K147="",L147=""),"",K147-L147)</f>
        <v/>
      </c>
      <c r="N147" s="26">
        <f>IFERROR(L147/K147,"")</f>
        <v/>
      </c>
      <c r="O147" s="27">
        <f>IF(OR(A147="",D147="",F147="",G147="",H147="",I147=""),"",IF(COUNTIF('Configuración'!$D$2:$D$31,A147)&gt;0,"Día cerrado",IF(OR(F147&lt;'Configuración'!$B$5,H147&gt;'Configuración'!$B$6),"Fuera de horario",IF(K147=0,"Sin capacidad",IF(L147&gt;K147,"Sobrecupo",IF(I147="Cancelada","OK",IF(COUNTIFS($A$2:$A$501,A147,$D$2:$D$501,D147,$F$2:$F$501,"&lt;"&amp;H147,$H$2:$H$501,"&gt;"&amp;F147,$I$2:$I$501,"&lt;&gt;Cancelada")-1&gt;0,"Traslape","OK")))))))</f>
        <v/>
      </c>
      <c r="P147" s="23" t="n"/>
      <c r="Q147">
        <f>IFERROR(IF(INDEX('Bahías'!$A$2:$A$21,ROW()-1)="","",INDEX('Bahías'!$A$2:$A$21,ROW()-1)),"")</f>
        <v/>
      </c>
      <c r="R147">
        <f>IFERROR(IF(INDEX('Configuración'!$G$2:$G$10,ROW()-1)="","",INDEX('Configuración'!$G$2:$G$10,ROW()-1)),"")</f>
        <v/>
      </c>
    </row>
    <row r="148">
      <c r="A148" s="11" t="n"/>
      <c r="B148" s="12" t="n"/>
      <c r="C148" s="17" t="n"/>
      <c r="D148" s="17" t="n"/>
      <c r="E148" s="17" t="n"/>
      <c r="F148" s="34" t="n"/>
      <c r="G148" s="19" t="n"/>
      <c r="H148" s="35">
        <f>IF(OR(F148="",G148=""),"",F148+G148/24)</f>
        <v/>
      </c>
      <c r="I148" s="17" t="n"/>
      <c r="J148" s="5">
        <f>IF(OR(A148="",G148="",I148=""),"",IF(I148="Cancelada",0,G148))</f>
        <v/>
      </c>
      <c r="K148" s="5">
        <f>IF(OR(A148="",D148=""),"",IF(COUNTIF('Configuración'!$D$2:$D$31,A148)&gt;0,0,IF(IFERROR(VLOOKUP(D148,'Bahías'!$A$2:$J$21,3,FALSE),"No")&lt;&gt;"Sí",0,IFERROR(CHOOSE(WEEKDAY(A148,2),VLOOKUP(D148,'Bahías'!$A$2:$J$21,4,FALSE),VLOOKUP(D148,'Bahías'!$A$2:$J$21,5,FALSE),VLOOKUP(D148,'Bahías'!$A$2:$J$21,6,FALSE),VLOOKUP(D148,'Bahías'!$A$2:$J$21,7,FALSE),VLOOKUP(D148,'Bahías'!$A$2:$J$21,8,FALSE),VLOOKUP(D148,'Bahías'!$A$2:$J$21,9,FALSE),VLOOKUP(D148,'Bahías'!$A$2:$J$21,10,FALSE)),""))))</f>
        <v/>
      </c>
      <c r="L148" s="5">
        <f>IF(OR(A148="",D148=""),"",SUMIFS($J$2:$J$501,$A$2:$A$501,A148,$D$2:$D$501,D148))</f>
        <v/>
      </c>
      <c r="M148" s="5">
        <f>IF(OR(K148="",L148=""),"",K148-L148)</f>
        <v/>
      </c>
      <c r="N148" s="21">
        <f>IFERROR(L148/K148,"")</f>
        <v/>
      </c>
      <c r="O148" s="22">
        <f>IF(OR(A148="",D148="",F148="",G148="",H148="",I148=""),"",IF(COUNTIF('Configuración'!$D$2:$D$31,A148)&gt;0,"Día cerrado",IF(OR(F148&lt;'Configuración'!$B$5,H148&gt;'Configuración'!$B$6),"Fuera de horario",IF(K148=0,"Sin capacidad",IF(L148&gt;K148,"Sobrecupo",IF(I148="Cancelada","OK",IF(COUNTIFS($A$2:$A$501,A148,$D$2:$D$501,D148,$F$2:$F$501,"&lt;"&amp;H148,$H$2:$H$501,"&gt;"&amp;F148,$I$2:$I$501,"&lt;&gt;Cancelada")-1&gt;0,"Traslape","OK")))))))</f>
        <v/>
      </c>
      <c r="P148" s="23" t="n"/>
      <c r="Q148">
        <f>IFERROR(IF(INDEX('Bahías'!$A$2:$A$21,ROW()-1)="","",INDEX('Bahías'!$A$2:$A$21,ROW()-1)),"")</f>
        <v/>
      </c>
      <c r="R148">
        <f>IFERROR(IF(INDEX('Configuración'!$G$2:$G$10,ROW()-1)="","",INDEX('Configuración'!$G$2:$G$10,ROW()-1)),"")</f>
        <v/>
      </c>
    </row>
    <row r="149">
      <c r="A149" s="11" t="n"/>
      <c r="B149" s="12" t="n"/>
      <c r="C149" s="17" t="n"/>
      <c r="D149" s="17" t="n"/>
      <c r="E149" s="17" t="n"/>
      <c r="F149" s="34" t="n"/>
      <c r="G149" s="19" t="n"/>
      <c r="H149" s="36">
        <f>IF(OR(F149="",G149=""),"",F149+G149/24)</f>
        <v/>
      </c>
      <c r="I149" s="17" t="n"/>
      <c r="J149" s="25">
        <f>IF(OR(A149="",G149="",I149=""),"",IF(I149="Cancelada",0,G149))</f>
        <v/>
      </c>
      <c r="K149" s="25">
        <f>IF(OR(A149="",D149=""),"",IF(COUNTIF('Configuración'!$D$2:$D$31,A149)&gt;0,0,IF(IFERROR(VLOOKUP(D149,'Bahías'!$A$2:$J$21,3,FALSE),"No")&lt;&gt;"Sí",0,IFERROR(CHOOSE(WEEKDAY(A149,2),VLOOKUP(D149,'Bahías'!$A$2:$J$21,4,FALSE),VLOOKUP(D149,'Bahías'!$A$2:$J$21,5,FALSE),VLOOKUP(D149,'Bahías'!$A$2:$J$21,6,FALSE),VLOOKUP(D149,'Bahías'!$A$2:$J$21,7,FALSE),VLOOKUP(D149,'Bahías'!$A$2:$J$21,8,FALSE),VLOOKUP(D149,'Bahías'!$A$2:$J$21,9,FALSE),VLOOKUP(D149,'Bahías'!$A$2:$J$21,10,FALSE)),""))))</f>
        <v/>
      </c>
      <c r="L149" s="25">
        <f>IF(OR(A149="",D149=""),"",SUMIFS($J$2:$J$501,$A$2:$A$501,A149,$D$2:$D$501,D149))</f>
        <v/>
      </c>
      <c r="M149" s="25">
        <f>IF(OR(K149="",L149=""),"",K149-L149)</f>
        <v/>
      </c>
      <c r="N149" s="26">
        <f>IFERROR(L149/K149,"")</f>
        <v/>
      </c>
      <c r="O149" s="27">
        <f>IF(OR(A149="",D149="",F149="",G149="",H149="",I149=""),"",IF(COUNTIF('Configuración'!$D$2:$D$31,A149)&gt;0,"Día cerrado",IF(OR(F149&lt;'Configuración'!$B$5,H149&gt;'Configuración'!$B$6),"Fuera de horario",IF(K149=0,"Sin capacidad",IF(L149&gt;K149,"Sobrecupo",IF(I149="Cancelada","OK",IF(COUNTIFS($A$2:$A$501,A149,$D$2:$D$501,D149,$F$2:$F$501,"&lt;"&amp;H149,$H$2:$H$501,"&gt;"&amp;F149,$I$2:$I$501,"&lt;&gt;Cancelada")-1&gt;0,"Traslape","OK")))))))</f>
        <v/>
      </c>
      <c r="P149" s="23" t="n"/>
      <c r="Q149">
        <f>IFERROR(IF(INDEX('Bahías'!$A$2:$A$21,ROW()-1)="","",INDEX('Bahías'!$A$2:$A$21,ROW()-1)),"")</f>
        <v/>
      </c>
      <c r="R149">
        <f>IFERROR(IF(INDEX('Configuración'!$G$2:$G$10,ROW()-1)="","",INDEX('Configuración'!$G$2:$G$10,ROW()-1)),"")</f>
        <v/>
      </c>
    </row>
    <row r="150">
      <c r="A150" s="11" t="n"/>
      <c r="B150" s="12" t="n"/>
      <c r="C150" s="17" t="n"/>
      <c r="D150" s="17" t="n"/>
      <c r="E150" s="17" t="n"/>
      <c r="F150" s="34" t="n"/>
      <c r="G150" s="19" t="n"/>
      <c r="H150" s="35">
        <f>IF(OR(F150="",G150=""),"",F150+G150/24)</f>
        <v/>
      </c>
      <c r="I150" s="17" t="n"/>
      <c r="J150" s="5">
        <f>IF(OR(A150="",G150="",I150=""),"",IF(I150="Cancelada",0,G150))</f>
        <v/>
      </c>
      <c r="K150" s="5">
        <f>IF(OR(A150="",D150=""),"",IF(COUNTIF('Configuración'!$D$2:$D$31,A150)&gt;0,0,IF(IFERROR(VLOOKUP(D150,'Bahías'!$A$2:$J$21,3,FALSE),"No")&lt;&gt;"Sí",0,IFERROR(CHOOSE(WEEKDAY(A150,2),VLOOKUP(D150,'Bahías'!$A$2:$J$21,4,FALSE),VLOOKUP(D150,'Bahías'!$A$2:$J$21,5,FALSE),VLOOKUP(D150,'Bahías'!$A$2:$J$21,6,FALSE),VLOOKUP(D150,'Bahías'!$A$2:$J$21,7,FALSE),VLOOKUP(D150,'Bahías'!$A$2:$J$21,8,FALSE),VLOOKUP(D150,'Bahías'!$A$2:$J$21,9,FALSE),VLOOKUP(D150,'Bahías'!$A$2:$J$21,10,FALSE)),""))))</f>
        <v/>
      </c>
      <c r="L150" s="5">
        <f>IF(OR(A150="",D150=""),"",SUMIFS($J$2:$J$501,$A$2:$A$501,A150,$D$2:$D$501,D150))</f>
        <v/>
      </c>
      <c r="M150" s="5">
        <f>IF(OR(K150="",L150=""),"",K150-L150)</f>
        <v/>
      </c>
      <c r="N150" s="21">
        <f>IFERROR(L150/K150,"")</f>
        <v/>
      </c>
      <c r="O150" s="22">
        <f>IF(OR(A150="",D150="",F150="",G150="",H150="",I150=""),"",IF(COUNTIF('Configuración'!$D$2:$D$31,A150)&gt;0,"Día cerrado",IF(OR(F150&lt;'Configuración'!$B$5,H150&gt;'Configuración'!$B$6),"Fuera de horario",IF(K150=0,"Sin capacidad",IF(L150&gt;K150,"Sobrecupo",IF(I150="Cancelada","OK",IF(COUNTIFS($A$2:$A$501,A150,$D$2:$D$501,D150,$F$2:$F$501,"&lt;"&amp;H150,$H$2:$H$501,"&gt;"&amp;F150,$I$2:$I$501,"&lt;&gt;Cancelada")-1&gt;0,"Traslape","OK")))))))</f>
        <v/>
      </c>
      <c r="P150" s="23" t="n"/>
      <c r="Q150">
        <f>IFERROR(IF(INDEX('Bahías'!$A$2:$A$21,ROW()-1)="","",INDEX('Bahías'!$A$2:$A$21,ROW()-1)),"")</f>
        <v/>
      </c>
      <c r="R150">
        <f>IFERROR(IF(INDEX('Configuración'!$G$2:$G$10,ROW()-1)="","",INDEX('Configuración'!$G$2:$G$10,ROW()-1)),"")</f>
        <v/>
      </c>
    </row>
    <row r="151">
      <c r="A151" s="11" t="n"/>
      <c r="B151" s="12" t="n"/>
      <c r="C151" s="17" t="n"/>
      <c r="D151" s="17" t="n"/>
      <c r="E151" s="17" t="n"/>
      <c r="F151" s="34" t="n"/>
      <c r="G151" s="19" t="n"/>
      <c r="H151" s="36">
        <f>IF(OR(F151="",G151=""),"",F151+G151/24)</f>
        <v/>
      </c>
      <c r="I151" s="17" t="n"/>
      <c r="J151" s="25">
        <f>IF(OR(A151="",G151="",I151=""),"",IF(I151="Cancelada",0,G151))</f>
        <v/>
      </c>
      <c r="K151" s="25">
        <f>IF(OR(A151="",D151=""),"",IF(COUNTIF('Configuración'!$D$2:$D$31,A151)&gt;0,0,IF(IFERROR(VLOOKUP(D151,'Bahías'!$A$2:$J$21,3,FALSE),"No")&lt;&gt;"Sí",0,IFERROR(CHOOSE(WEEKDAY(A151,2),VLOOKUP(D151,'Bahías'!$A$2:$J$21,4,FALSE),VLOOKUP(D151,'Bahías'!$A$2:$J$21,5,FALSE),VLOOKUP(D151,'Bahías'!$A$2:$J$21,6,FALSE),VLOOKUP(D151,'Bahías'!$A$2:$J$21,7,FALSE),VLOOKUP(D151,'Bahías'!$A$2:$J$21,8,FALSE),VLOOKUP(D151,'Bahías'!$A$2:$J$21,9,FALSE),VLOOKUP(D151,'Bahías'!$A$2:$J$21,10,FALSE)),""))))</f>
        <v/>
      </c>
      <c r="L151" s="25">
        <f>IF(OR(A151="",D151=""),"",SUMIFS($J$2:$J$501,$A$2:$A$501,A151,$D$2:$D$501,D151))</f>
        <v/>
      </c>
      <c r="M151" s="25">
        <f>IF(OR(K151="",L151=""),"",K151-L151)</f>
        <v/>
      </c>
      <c r="N151" s="26">
        <f>IFERROR(L151/K151,"")</f>
        <v/>
      </c>
      <c r="O151" s="27">
        <f>IF(OR(A151="",D151="",F151="",G151="",H151="",I151=""),"",IF(COUNTIF('Configuración'!$D$2:$D$31,A151)&gt;0,"Día cerrado",IF(OR(F151&lt;'Configuración'!$B$5,H151&gt;'Configuración'!$B$6),"Fuera de horario",IF(K151=0,"Sin capacidad",IF(L151&gt;K151,"Sobrecupo",IF(I151="Cancelada","OK",IF(COUNTIFS($A$2:$A$501,A151,$D$2:$D$501,D151,$F$2:$F$501,"&lt;"&amp;H151,$H$2:$H$501,"&gt;"&amp;F151,$I$2:$I$501,"&lt;&gt;Cancelada")-1&gt;0,"Traslape","OK")))))))</f>
        <v/>
      </c>
      <c r="P151" s="23" t="n"/>
      <c r="Q151">
        <f>IFERROR(IF(INDEX('Bahías'!$A$2:$A$21,ROW()-1)="","",INDEX('Bahías'!$A$2:$A$21,ROW()-1)),"")</f>
        <v/>
      </c>
      <c r="R151">
        <f>IFERROR(IF(INDEX('Configuración'!$G$2:$G$10,ROW()-1)="","",INDEX('Configuración'!$G$2:$G$10,ROW()-1)),"")</f>
        <v/>
      </c>
    </row>
    <row r="152">
      <c r="A152" s="11" t="n"/>
      <c r="B152" s="12" t="n"/>
      <c r="C152" s="17" t="n"/>
      <c r="D152" s="17" t="n"/>
      <c r="E152" s="17" t="n"/>
      <c r="F152" s="34" t="n"/>
      <c r="G152" s="19" t="n"/>
      <c r="H152" s="35">
        <f>IF(OR(F152="",G152=""),"",F152+G152/24)</f>
        <v/>
      </c>
      <c r="I152" s="17" t="n"/>
      <c r="J152" s="5">
        <f>IF(OR(A152="",G152="",I152=""),"",IF(I152="Cancelada",0,G152))</f>
        <v/>
      </c>
      <c r="K152" s="5">
        <f>IF(OR(A152="",D152=""),"",IF(COUNTIF('Configuración'!$D$2:$D$31,A152)&gt;0,0,IF(IFERROR(VLOOKUP(D152,'Bahías'!$A$2:$J$21,3,FALSE),"No")&lt;&gt;"Sí",0,IFERROR(CHOOSE(WEEKDAY(A152,2),VLOOKUP(D152,'Bahías'!$A$2:$J$21,4,FALSE),VLOOKUP(D152,'Bahías'!$A$2:$J$21,5,FALSE),VLOOKUP(D152,'Bahías'!$A$2:$J$21,6,FALSE),VLOOKUP(D152,'Bahías'!$A$2:$J$21,7,FALSE),VLOOKUP(D152,'Bahías'!$A$2:$J$21,8,FALSE),VLOOKUP(D152,'Bahías'!$A$2:$J$21,9,FALSE),VLOOKUP(D152,'Bahías'!$A$2:$J$21,10,FALSE)),""))))</f>
        <v/>
      </c>
      <c r="L152" s="5">
        <f>IF(OR(A152="",D152=""),"",SUMIFS($J$2:$J$501,$A$2:$A$501,A152,$D$2:$D$501,D152))</f>
        <v/>
      </c>
      <c r="M152" s="5">
        <f>IF(OR(K152="",L152=""),"",K152-L152)</f>
        <v/>
      </c>
      <c r="N152" s="21">
        <f>IFERROR(L152/K152,"")</f>
        <v/>
      </c>
      <c r="O152" s="22">
        <f>IF(OR(A152="",D152="",F152="",G152="",H152="",I152=""),"",IF(COUNTIF('Configuración'!$D$2:$D$31,A152)&gt;0,"Día cerrado",IF(OR(F152&lt;'Configuración'!$B$5,H152&gt;'Configuración'!$B$6),"Fuera de horario",IF(K152=0,"Sin capacidad",IF(L152&gt;K152,"Sobrecupo",IF(I152="Cancelada","OK",IF(COUNTIFS($A$2:$A$501,A152,$D$2:$D$501,D152,$F$2:$F$501,"&lt;"&amp;H152,$H$2:$H$501,"&gt;"&amp;F152,$I$2:$I$501,"&lt;&gt;Cancelada")-1&gt;0,"Traslape","OK")))))))</f>
        <v/>
      </c>
      <c r="P152" s="23" t="n"/>
      <c r="Q152">
        <f>IFERROR(IF(INDEX('Bahías'!$A$2:$A$21,ROW()-1)="","",INDEX('Bahías'!$A$2:$A$21,ROW()-1)),"")</f>
        <v/>
      </c>
      <c r="R152">
        <f>IFERROR(IF(INDEX('Configuración'!$G$2:$G$10,ROW()-1)="","",INDEX('Configuración'!$G$2:$G$10,ROW()-1)),"")</f>
        <v/>
      </c>
    </row>
    <row r="153">
      <c r="A153" s="11" t="n"/>
      <c r="B153" s="12" t="n"/>
      <c r="C153" s="17" t="n"/>
      <c r="D153" s="17" t="n"/>
      <c r="E153" s="17" t="n"/>
      <c r="F153" s="34" t="n"/>
      <c r="G153" s="19" t="n"/>
      <c r="H153" s="36">
        <f>IF(OR(F153="",G153=""),"",F153+G153/24)</f>
        <v/>
      </c>
      <c r="I153" s="17" t="n"/>
      <c r="J153" s="25">
        <f>IF(OR(A153="",G153="",I153=""),"",IF(I153="Cancelada",0,G153))</f>
        <v/>
      </c>
      <c r="K153" s="25">
        <f>IF(OR(A153="",D153=""),"",IF(COUNTIF('Configuración'!$D$2:$D$31,A153)&gt;0,0,IF(IFERROR(VLOOKUP(D153,'Bahías'!$A$2:$J$21,3,FALSE),"No")&lt;&gt;"Sí",0,IFERROR(CHOOSE(WEEKDAY(A153,2),VLOOKUP(D153,'Bahías'!$A$2:$J$21,4,FALSE),VLOOKUP(D153,'Bahías'!$A$2:$J$21,5,FALSE),VLOOKUP(D153,'Bahías'!$A$2:$J$21,6,FALSE),VLOOKUP(D153,'Bahías'!$A$2:$J$21,7,FALSE),VLOOKUP(D153,'Bahías'!$A$2:$J$21,8,FALSE),VLOOKUP(D153,'Bahías'!$A$2:$J$21,9,FALSE),VLOOKUP(D153,'Bahías'!$A$2:$J$21,10,FALSE)),""))))</f>
        <v/>
      </c>
      <c r="L153" s="25">
        <f>IF(OR(A153="",D153=""),"",SUMIFS($J$2:$J$501,$A$2:$A$501,A153,$D$2:$D$501,D153))</f>
        <v/>
      </c>
      <c r="M153" s="25">
        <f>IF(OR(K153="",L153=""),"",K153-L153)</f>
        <v/>
      </c>
      <c r="N153" s="26">
        <f>IFERROR(L153/K153,"")</f>
        <v/>
      </c>
      <c r="O153" s="27">
        <f>IF(OR(A153="",D153="",F153="",G153="",H153="",I153=""),"",IF(COUNTIF('Configuración'!$D$2:$D$31,A153)&gt;0,"Día cerrado",IF(OR(F153&lt;'Configuración'!$B$5,H153&gt;'Configuración'!$B$6),"Fuera de horario",IF(K153=0,"Sin capacidad",IF(L153&gt;K153,"Sobrecupo",IF(I153="Cancelada","OK",IF(COUNTIFS($A$2:$A$501,A153,$D$2:$D$501,D153,$F$2:$F$501,"&lt;"&amp;H153,$H$2:$H$501,"&gt;"&amp;F153,$I$2:$I$501,"&lt;&gt;Cancelada")-1&gt;0,"Traslape","OK")))))))</f>
        <v/>
      </c>
      <c r="P153" s="23" t="n"/>
      <c r="Q153">
        <f>IFERROR(IF(INDEX('Bahías'!$A$2:$A$21,ROW()-1)="","",INDEX('Bahías'!$A$2:$A$21,ROW()-1)),"")</f>
        <v/>
      </c>
      <c r="R153">
        <f>IFERROR(IF(INDEX('Configuración'!$G$2:$G$10,ROW()-1)="","",INDEX('Configuración'!$G$2:$G$10,ROW()-1)),"")</f>
        <v/>
      </c>
    </row>
    <row r="154">
      <c r="A154" s="11" t="n"/>
      <c r="B154" s="12" t="n"/>
      <c r="C154" s="17" t="n"/>
      <c r="D154" s="17" t="n"/>
      <c r="E154" s="17" t="n"/>
      <c r="F154" s="34" t="n"/>
      <c r="G154" s="19" t="n"/>
      <c r="H154" s="35">
        <f>IF(OR(F154="",G154=""),"",F154+G154/24)</f>
        <v/>
      </c>
      <c r="I154" s="17" t="n"/>
      <c r="J154" s="5">
        <f>IF(OR(A154="",G154="",I154=""),"",IF(I154="Cancelada",0,G154))</f>
        <v/>
      </c>
      <c r="K154" s="5">
        <f>IF(OR(A154="",D154=""),"",IF(COUNTIF('Configuración'!$D$2:$D$31,A154)&gt;0,0,IF(IFERROR(VLOOKUP(D154,'Bahías'!$A$2:$J$21,3,FALSE),"No")&lt;&gt;"Sí",0,IFERROR(CHOOSE(WEEKDAY(A154,2),VLOOKUP(D154,'Bahías'!$A$2:$J$21,4,FALSE),VLOOKUP(D154,'Bahías'!$A$2:$J$21,5,FALSE),VLOOKUP(D154,'Bahías'!$A$2:$J$21,6,FALSE),VLOOKUP(D154,'Bahías'!$A$2:$J$21,7,FALSE),VLOOKUP(D154,'Bahías'!$A$2:$J$21,8,FALSE),VLOOKUP(D154,'Bahías'!$A$2:$J$21,9,FALSE),VLOOKUP(D154,'Bahías'!$A$2:$J$21,10,FALSE)),""))))</f>
        <v/>
      </c>
      <c r="L154" s="5">
        <f>IF(OR(A154="",D154=""),"",SUMIFS($J$2:$J$501,$A$2:$A$501,A154,$D$2:$D$501,D154))</f>
        <v/>
      </c>
      <c r="M154" s="5">
        <f>IF(OR(K154="",L154=""),"",K154-L154)</f>
        <v/>
      </c>
      <c r="N154" s="21">
        <f>IFERROR(L154/K154,"")</f>
        <v/>
      </c>
      <c r="O154" s="22">
        <f>IF(OR(A154="",D154="",F154="",G154="",H154="",I154=""),"",IF(COUNTIF('Configuración'!$D$2:$D$31,A154)&gt;0,"Día cerrado",IF(OR(F154&lt;'Configuración'!$B$5,H154&gt;'Configuración'!$B$6),"Fuera de horario",IF(K154=0,"Sin capacidad",IF(L154&gt;K154,"Sobrecupo",IF(I154="Cancelada","OK",IF(COUNTIFS($A$2:$A$501,A154,$D$2:$D$501,D154,$F$2:$F$501,"&lt;"&amp;H154,$H$2:$H$501,"&gt;"&amp;F154,$I$2:$I$501,"&lt;&gt;Cancelada")-1&gt;0,"Traslape","OK")))))))</f>
        <v/>
      </c>
      <c r="P154" s="23" t="n"/>
      <c r="Q154">
        <f>IFERROR(IF(INDEX('Bahías'!$A$2:$A$21,ROW()-1)="","",INDEX('Bahías'!$A$2:$A$21,ROW()-1)),"")</f>
        <v/>
      </c>
      <c r="R154">
        <f>IFERROR(IF(INDEX('Configuración'!$G$2:$G$10,ROW()-1)="","",INDEX('Configuración'!$G$2:$G$10,ROW()-1)),"")</f>
        <v/>
      </c>
    </row>
    <row r="155">
      <c r="A155" s="11" t="n"/>
      <c r="B155" s="12" t="n"/>
      <c r="C155" s="17" t="n"/>
      <c r="D155" s="17" t="n"/>
      <c r="E155" s="17" t="n"/>
      <c r="F155" s="34" t="n"/>
      <c r="G155" s="19" t="n"/>
      <c r="H155" s="36">
        <f>IF(OR(F155="",G155=""),"",F155+G155/24)</f>
        <v/>
      </c>
      <c r="I155" s="17" t="n"/>
      <c r="J155" s="25">
        <f>IF(OR(A155="",G155="",I155=""),"",IF(I155="Cancelada",0,G155))</f>
        <v/>
      </c>
      <c r="K155" s="25">
        <f>IF(OR(A155="",D155=""),"",IF(COUNTIF('Configuración'!$D$2:$D$31,A155)&gt;0,0,IF(IFERROR(VLOOKUP(D155,'Bahías'!$A$2:$J$21,3,FALSE),"No")&lt;&gt;"Sí",0,IFERROR(CHOOSE(WEEKDAY(A155,2),VLOOKUP(D155,'Bahías'!$A$2:$J$21,4,FALSE),VLOOKUP(D155,'Bahías'!$A$2:$J$21,5,FALSE),VLOOKUP(D155,'Bahías'!$A$2:$J$21,6,FALSE),VLOOKUP(D155,'Bahías'!$A$2:$J$21,7,FALSE),VLOOKUP(D155,'Bahías'!$A$2:$J$21,8,FALSE),VLOOKUP(D155,'Bahías'!$A$2:$J$21,9,FALSE),VLOOKUP(D155,'Bahías'!$A$2:$J$21,10,FALSE)),""))))</f>
        <v/>
      </c>
      <c r="L155" s="25">
        <f>IF(OR(A155="",D155=""),"",SUMIFS($J$2:$J$501,$A$2:$A$501,A155,$D$2:$D$501,D155))</f>
        <v/>
      </c>
      <c r="M155" s="25">
        <f>IF(OR(K155="",L155=""),"",K155-L155)</f>
        <v/>
      </c>
      <c r="N155" s="26">
        <f>IFERROR(L155/K155,"")</f>
        <v/>
      </c>
      <c r="O155" s="27">
        <f>IF(OR(A155="",D155="",F155="",G155="",H155="",I155=""),"",IF(COUNTIF('Configuración'!$D$2:$D$31,A155)&gt;0,"Día cerrado",IF(OR(F155&lt;'Configuración'!$B$5,H155&gt;'Configuración'!$B$6),"Fuera de horario",IF(K155=0,"Sin capacidad",IF(L155&gt;K155,"Sobrecupo",IF(I155="Cancelada","OK",IF(COUNTIFS($A$2:$A$501,A155,$D$2:$D$501,D155,$F$2:$F$501,"&lt;"&amp;H155,$H$2:$H$501,"&gt;"&amp;F155,$I$2:$I$501,"&lt;&gt;Cancelada")-1&gt;0,"Traslape","OK")))))))</f>
        <v/>
      </c>
      <c r="P155" s="23" t="n"/>
      <c r="Q155">
        <f>IFERROR(IF(INDEX('Bahías'!$A$2:$A$21,ROW()-1)="","",INDEX('Bahías'!$A$2:$A$21,ROW()-1)),"")</f>
        <v/>
      </c>
      <c r="R155">
        <f>IFERROR(IF(INDEX('Configuración'!$G$2:$G$10,ROW()-1)="","",INDEX('Configuración'!$G$2:$G$10,ROW()-1)),"")</f>
        <v/>
      </c>
    </row>
    <row r="156">
      <c r="A156" s="11" t="n"/>
      <c r="B156" s="12" t="n"/>
      <c r="C156" s="17" t="n"/>
      <c r="D156" s="17" t="n"/>
      <c r="E156" s="17" t="n"/>
      <c r="F156" s="34" t="n"/>
      <c r="G156" s="19" t="n"/>
      <c r="H156" s="35">
        <f>IF(OR(F156="",G156=""),"",F156+G156/24)</f>
        <v/>
      </c>
      <c r="I156" s="17" t="n"/>
      <c r="J156" s="5">
        <f>IF(OR(A156="",G156="",I156=""),"",IF(I156="Cancelada",0,G156))</f>
        <v/>
      </c>
      <c r="K156" s="5">
        <f>IF(OR(A156="",D156=""),"",IF(COUNTIF('Configuración'!$D$2:$D$31,A156)&gt;0,0,IF(IFERROR(VLOOKUP(D156,'Bahías'!$A$2:$J$21,3,FALSE),"No")&lt;&gt;"Sí",0,IFERROR(CHOOSE(WEEKDAY(A156,2),VLOOKUP(D156,'Bahías'!$A$2:$J$21,4,FALSE),VLOOKUP(D156,'Bahías'!$A$2:$J$21,5,FALSE),VLOOKUP(D156,'Bahías'!$A$2:$J$21,6,FALSE),VLOOKUP(D156,'Bahías'!$A$2:$J$21,7,FALSE),VLOOKUP(D156,'Bahías'!$A$2:$J$21,8,FALSE),VLOOKUP(D156,'Bahías'!$A$2:$J$21,9,FALSE),VLOOKUP(D156,'Bahías'!$A$2:$J$21,10,FALSE)),""))))</f>
        <v/>
      </c>
      <c r="L156" s="5">
        <f>IF(OR(A156="",D156=""),"",SUMIFS($J$2:$J$501,$A$2:$A$501,A156,$D$2:$D$501,D156))</f>
        <v/>
      </c>
      <c r="M156" s="5">
        <f>IF(OR(K156="",L156=""),"",K156-L156)</f>
        <v/>
      </c>
      <c r="N156" s="21">
        <f>IFERROR(L156/K156,"")</f>
        <v/>
      </c>
      <c r="O156" s="22">
        <f>IF(OR(A156="",D156="",F156="",G156="",H156="",I156=""),"",IF(COUNTIF('Configuración'!$D$2:$D$31,A156)&gt;0,"Día cerrado",IF(OR(F156&lt;'Configuración'!$B$5,H156&gt;'Configuración'!$B$6),"Fuera de horario",IF(K156=0,"Sin capacidad",IF(L156&gt;K156,"Sobrecupo",IF(I156="Cancelada","OK",IF(COUNTIFS($A$2:$A$501,A156,$D$2:$D$501,D156,$F$2:$F$501,"&lt;"&amp;H156,$H$2:$H$501,"&gt;"&amp;F156,$I$2:$I$501,"&lt;&gt;Cancelada")-1&gt;0,"Traslape","OK")))))))</f>
        <v/>
      </c>
      <c r="P156" s="23" t="n"/>
      <c r="Q156">
        <f>IFERROR(IF(INDEX('Bahías'!$A$2:$A$21,ROW()-1)="","",INDEX('Bahías'!$A$2:$A$21,ROW()-1)),"")</f>
        <v/>
      </c>
      <c r="R156">
        <f>IFERROR(IF(INDEX('Configuración'!$G$2:$G$10,ROW()-1)="","",INDEX('Configuración'!$G$2:$G$10,ROW()-1)),"")</f>
        <v/>
      </c>
    </row>
    <row r="157">
      <c r="A157" s="11" t="n"/>
      <c r="B157" s="12" t="n"/>
      <c r="C157" s="17" t="n"/>
      <c r="D157" s="17" t="n"/>
      <c r="E157" s="17" t="n"/>
      <c r="F157" s="34" t="n"/>
      <c r="G157" s="19" t="n"/>
      <c r="H157" s="36">
        <f>IF(OR(F157="",G157=""),"",F157+G157/24)</f>
        <v/>
      </c>
      <c r="I157" s="17" t="n"/>
      <c r="J157" s="25">
        <f>IF(OR(A157="",G157="",I157=""),"",IF(I157="Cancelada",0,G157))</f>
        <v/>
      </c>
      <c r="K157" s="25">
        <f>IF(OR(A157="",D157=""),"",IF(COUNTIF('Configuración'!$D$2:$D$31,A157)&gt;0,0,IF(IFERROR(VLOOKUP(D157,'Bahías'!$A$2:$J$21,3,FALSE),"No")&lt;&gt;"Sí",0,IFERROR(CHOOSE(WEEKDAY(A157,2),VLOOKUP(D157,'Bahías'!$A$2:$J$21,4,FALSE),VLOOKUP(D157,'Bahías'!$A$2:$J$21,5,FALSE),VLOOKUP(D157,'Bahías'!$A$2:$J$21,6,FALSE),VLOOKUP(D157,'Bahías'!$A$2:$J$21,7,FALSE),VLOOKUP(D157,'Bahías'!$A$2:$J$21,8,FALSE),VLOOKUP(D157,'Bahías'!$A$2:$J$21,9,FALSE),VLOOKUP(D157,'Bahías'!$A$2:$J$21,10,FALSE)),""))))</f>
        <v/>
      </c>
      <c r="L157" s="25">
        <f>IF(OR(A157="",D157=""),"",SUMIFS($J$2:$J$501,$A$2:$A$501,A157,$D$2:$D$501,D157))</f>
        <v/>
      </c>
      <c r="M157" s="25">
        <f>IF(OR(K157="",L157=""),"",K157-L157)</f>
        <v/>
      </c>
      <c r="N157" s="26">
        <f>IFERROR(L157/K157,"")</f>
        <v/>
      </c>
      <c r="O157" s="27">
        <f>IF(OR(A157="",D157="",F157="",G157="",H157="",I157=""),"",IF(COUNTIF('Configuración'!$D$2:$D$31,A157)&gt;0,"Día cerrado",IF(OR(F157&lt;'Configuración'!$B$5,H157&gt;'Configuración'!$B$6),"Fuera de horario",IF(K157=0,"Sin capacidad",IF(L157&gt;K157,"Sobrecupo",IF(I157="Cancelada","OK",IF(COUNTIFS($A$2:$A$501,A157,$D$2:$D$501,D157,$F$2:$F$501,"&lt;"&amp;H157,$H$2:$H$501,"&gt;"&amp;F157,$I$2:$I$501,"&lt;&gt;Cancelada")-1&gt;0,"Traslape","OK")))))))</f>
        <v/>
      </c>
      <c r="P157" s="23" t="n"/>
      <c r="Q157">
        <f>IFERROR(IF(INDEX('Bahías'!$A$2:$A$21,ROW()-1)="","",INDEX('Bahías'!$A$2:$A$21,ROW()-1)),"")</f>
        <v/>
      </c>
      <c r="R157">
        <f>IFERROR(IF(INDEX('Configuración'!$G$2:$G$10,ROW()-1)="","",INDEX('Configuración'!$G$2:$G$10,ROW()-1)),"")</f>
        <v/>
      </c>
    </row>
    <row r="158">
      <c r="A158" s="11" t="n"/>
      <c r="B158" s="12" t="n"/>
      <c r="C158" s="17" t="n"/>
      <c r="D158" s="17" t="n"/>
      <c r="E158" s="17" t="n"/>
      <c r="F158" s="34" t="n"/>
      <c r="G158" s="19" t="n"/>
      <c r="H158" s="35">
        <f>IF(OR(F158="",G158=""),"",F158+G158/24)</f>
        <v/>
      </c>
      <c r="I158" s="17" t="n"/>
      <c r="J158" s="5">
        <f>IF(OR(A158="",G158="",I158=""),"",IF(I158="Cancelada",0,G158))</f>
        <v/>
      </c>
      <c r="K158" s="5">
        <f>IF(OR(A158="",D158=""),"",IF(COUNTIF('Configuración'!$D$2:$D$31,A158)&gt;0,0,IF(IFERROR(VLOOKUP(D158,'Bahías'!$A$2:$J$21,3,FALSE),"No")&lt;&gt;"Sí",0,IFERROR(CHOOSE(WEEKDAY(A158,2),VLOOKUP(D158,'Bahías'!$A$2:$J$21,4,FALSE),VLOOKUP(D158,'Bahías'!$A$2:$J$21,5,FALSE),VLOOKUP(D158,'Bahías'!$A$2:$J$21,6,FALSE),VLOOKUP(D158,'Bahías'!$A$2:$J$21,7,FALSE),VLOOKUP(D158,'Bahías'!$A$2:$J$21,8,FALSE),VLOOKUP(D158,'Bahías'!$A$2:$J$21,9,FALSE),VLOOKUP(D158,'Bahías'!$A$2:$J$21,10,FALSE)),""))))</f>
        <v/>
      </c>
      <c r="L158" s="5">
        <f>IF(OR(A158="",D158=""),"",SUMIFS($J$2:$J$501,$A$2:$A$501,A158,$D$2:$D$501,D158))</f>
        <v/>
      </c>
      <c r="M158" s="5">
        <f>IF(OR(K158="",L158=""),"",K158-L158)</f>
        <v/>
      </c>
      <c r="N158" s="21">
        <f>IFERROR(L158/K158,"")</f>
        <v/>
      </c>
      <c r="O158" s="22">
        <f>IF(OR(A158="",D158="",F158="",G158="",H158="",I158=""),"",IF(COUNTIF('Configuración'!$D$2:$D$31,A158)&gt;0,"Día cerrado",IF(OR(F158&lt;'Configuración'!$B$5,H158&gt;'Configuración'!$B$6),"Fuera de horario",IF(K158=0,"Sin capacidad",IF(L158&gt;K158,"Sobrecupo",IF(I158="Cancelada","OK",IF(COUNTIFS($A$2:$A$501,A158,$D$2:$D$501,D158,$F$2:$F$501,"&lt;"&amp;H158,$H$2:$H$501,"&gt;"&amp;F158,$I$2:$I$501,"&lt;&gt;Cancelada")-1&gt;0,"Traslape","OK")))))))</f>
        <v/>
      </c>
      <c r="P158" s="23" t="n"/>
      <c r="Q158">
        <f>IFERROR(IF(INDEX('Bahías'!$A$2:$A$21,ROW()-1)="","",INDEX('Bahías'!$A$2:$A$21,ROW()-1)),"")</f>
        <v/>
      </c>
      <c r="R158">
        <f>IFERROR(IF(INDEX('Configuración'!$G$2:$G$10,ROW()-1)="","",INDEX('Configuración'!$G$2:$G$10,ROW()-1)),"")</f>
        <v/>
      </c>
    </row>
    <row r="159">
      <c r="A159" s="11" t="n"/>
      <c r="B159" s="12" t="n"/>
      <c r="C159" s="17" t="n"/>
      <c r="D159" s="17" t="n"/>
      <c r="E159" s="17" t="n"/>
      <c r="F159" s="34" t="n"/>
      <c r="G159" s="19" t="n"/>
      <c r="H159" s="36">
        <f>IF(OR(F159="",G159=""),"",F159+G159/24)</f>
        <v/>
      </c>
      <c r="I159" s="17" t="n"/>
      <c r="J159" s="25">
        <f>IF(OR(A159="",G159="",I159=""),"",IF(I159="Cancelada",0,G159))</f>
        <v/>
      </c>
      <c r="K159" s="25">
        <f>IF(OR(A159="",D159=""),"",IF(COUNTIF('Configuración'!$D$2:$D$31,A159)&gt;0,0,IF(IFERROR(VLOOKUP(D159,'Bahías'!$A$2:$J$21,3,FALSE),"No")&lt;&gt;"Sí",0,IFERROR(CHOOSE(WEEKDAY(A159,2),VLOOKUP(D159,'Bahías'!$A$2:$J$21,4,FALSE),VLOOKUP(D159,'Bahías'!$A$2:$J$21,5,FALSE),VLOOKUP(D159,'Bahías'!$A$2:$J$21,6,FALSE),VLOOKUP(D159,'Bahías'!$A$2:$J$21,7,FALSE),VLOOKUP(D159,'Bahías'!$A$2:$J$21,8,FALSE),VLOOKUP(D159,'Bahías'!$A$2:$J$21,9,FALSE),VLOOKUP(D159,'Bahías'!$A$2:$J$21,10,FALSE)),""))))</f>
        <v/>
      </c>
      <c r="L159" s="25">
        <f>IF(OR(A159="",D159=""),"",SUMIFS($J$2:$J$501,$A$2:$A$501,A159,$D$2:$D$501,D159))</f>
        <v/>
      </c>
      <c r="M159" s="25">
        <f>IF(OR(K159="",L159=""),"",K159-L159)</f>
        <v/>
      </c>
      <c r="N159" s="26">
        <f>IFERROR(L159/K159,"")</f>
        <v/>
      </c>
      <c r="O159" s="27">
        <f>IF(OR(A159="",D159="",F159="",G159="",H159="",I159=""),"",IF(COUNTIF('Configuración'!$D$2:$D$31,A159)&gt;0,"Día cerrado",IF(OR(F159&lt;'Configuración'!$B$5,H159&gt;'Configuración'!$B$6),"Fuera de horario",IF(K159=0,"Sin capacidad",IF(L159&gt;K159,"Sobrecupo",IF(I159="Cancelada","OK",IF(COUNTIFS($A$2:$A$501,A159,$D$2:$D$501,D159,$F$2:$F$501,"&lt;"&amp;H159,$H$2:$H$501,"&gt;"&amp;F159,$I$2:$I$501,"&lt;&gt;Cancelada")-1&gt;0,"Traslape","OK")))))))</f>
        <v/>
      </c>
      <c r="P159" s="23" t="n"/>
      <c r="Q159">
        <f>IFERROR(IF(INDEX('Bahías'!$A$2:$A$21,ROW()-1)="","",INDEX('Bahías'!$A$2:$A$21,ROW()-1)),"")</f>
        <v/>
      </c>
      <c r="R159">
        <f>IFERROR(IF(INDEX('Configuración'!$G$2:$G$10,ROW()-1)="","",INDEX('Configuración'!$G$2:$G$10,ROW()-1)),"")</f>
        <v/>
      </c>
    </row>
    <row r="160">
      <c r="A160" s="11" t="n"/>
      <c r="B160" s="12" t="n"/>
      <c r="C160" s="17" t="n"/>
      <c r="D160" s="17" t="n"/>
      <c r="E160" s="17" t="n"/>
      <c r="F160" s="34" t="n"/>
      <c r="G160" s="19" t="n"/>
      <c r="H160" s="35">
        <f>IF(OR(F160="",G160=""),"",F160+G160/24)</f>
        <v/>
      </c>
      <c r="I160" s="17" t="n"/>
      <c r="J160" s="5">
        <f>IF(OR(A160="",G160="",I160=""),"",IF(I160="Cancelada",0,G160))</f>
        <v/>
      </c>
      <c r="K160" s="5">
        <f>IF(OR(A160="",D160=""),"",IF(COUNTIF('Configuración'!$D$2:$D$31,A160)&gt;0,0,IF(IFERROR(VLOOKUP(D160,'Bahías'!$A$2:$J$21,3,FALSE),"No")&lt;&gt;"Sí",0,IFERROR(CHOOSE(WEEKDAY(A160,2),VLOOKUP(D160,'Bahías'!$A$2:$J$21,4,FALSE),VLOOKUP(D160,'Bahías'!$A$2:$J$21,5,FALSE),VLOOKUP(D160,'Bahías'!$A$2:$J$21,6,FALSE),VLOOKUP(D160,'Bahías'!$A$2:$J$21,7,FALSE),VLOOKUP(D160,'Bahías'!$A$2:$J$21,8,FALSE),VLOOKUP(D160,'Bahías'!$A$2:$J$21,9,FALSE),VLOOKUP(D160,'Bahías'!$A$2:$J$21,10,FALSE)),""))))</f>
        <v/>
      </c>
      <c r="L160" s="5">
        <f>IF(OR(A160="",D160=""),"",SUMIFS($J$2:$J$501,$A$2:$A$501,A160,$D$2:$D$501,D160))</f>
        <v/>
      </c>
      <c r="M160" s="5">
        <f>IF(OR(K160="",L160=""),"",K160-L160)</f>
        <v/>
      </c>
      <c r="N160" s="21">
        <f>IFERROR(L160/K160,"")</f>
        <v/>
      </c>
      <c r="O160" s="22">
        <f>IF(OR(A160="",D160="",F160="",G160="",H160="",I160=""),"",IF(COUNTIF('Configuración'!$D$2:$D$31,A160)&gt;0,"Día cerrado",IF(OR(F160&lt;'Configuración'!$B$5,H160&gt;'Configuración'!$B$6),"Fuera de horario",IF(K160=0,"Sin capacidad",IF(L160&gt;K160,"Sobrecupo",IF(I160="Cancelada","OK",IF(COUNTIFS($A$2:$A$501,A160,$D$2:$D$501,D160,$F$2:$F$501,"&lt;"&amp;H160,$H$2:$H$501,"&gt;"&amp;F160,$I$2:$I$501,"&lt;&gt;Cancelada")-1&gt;0,"Traslape","OK")))))))</f>
        <v/>
      </c>
      <c r="P160" s="23" t="n"/>
      <c r="Q160">
        <f>IFERROR(IF(INDEX('Bahías'!$A$2:$A$21,ROW()-1)="","",INDEX('Bahías'!$A$2:$A$21,ROW()-1)),"")</f>
        <v/>
      </c>
      <c r="R160">
        <f>IFERROR(IF(INDEX('Configuración'!$G$2:$G$10,ROW()-1)="","",INDEX('Configuración'!$G$2:$G$10,ROW()-1)),"")</f>
        <v/>
      </c>
    </row>
    <row r="161">
      <c r="A161" s="11" t="n"/>
      <c r="B161" s="12" t="n"/>
      <c r="C161" s="17" t="n"/>
      <c r="D161" s="17" t="n"/>
      <c r="E161" s="17" t="n"/>
      <c r="F161" s="34" t="n"/>
      <c r="G161" s="19" t="n"/>
      <c r="H161" s="36">
        <f>IF(OR(F161="",G161=""),"",F161+G161/24)</f>
        <v/>
      </c>
      <c r="I161" s="17" t="n"/>
      <c r="J161" s="25">
        <f>IF(OR(A161="",G161="",I161=""),"",IF(I161="Cancelada",0,G161))</f>
        <v/>
      </c>
      <c r="K161" s="25">
        <f>IF(OR(A161="",D161=""),"",IF(COUNTIF('Configuración'!$D$2:$D$31,A161)&gt;0,0,IF(IFERROR(VLOOKUP(D161,'Bahías'!$A$2:$J$21,3,FALSE),"No")&lt;&gt;"Sí",0,IFERROR(CHOOSE(WEEKDAY(A161,2),VLOOKUP(D161,'Bahías'!$A$2:$J$21,4,FALSE),VLOOKUP(D161,'Bahías'!$A$2:$J$21,5,FALSE),VLOOKUP(D161,'Bahías'!$A$2:$J$21,6,FALSE),VLOOKUP(D161,'Bahías'!$A$2:$J$21,7,FALSE),VLOOKUP(D161,'Bahías'!$A$2:$J$21,8,FALSE),VLOOKUP(D161,'Bahías'!$A$2:$J$21,9,FALSE),VLOOKUP(D161,'Bahías'!$A$2:$J$21,10,FALSE)),""))))</f>
        <v/>
      </c>
      <c r="L161" s="25">
        <f>IF(OR(A161="",D161=""),"",SUMIFS($J$2:$J$501,$A$2:$A$501,A161,$D$2:$D$501,D161))</f>
        <v/>
      </c>
      <c r="M161" s="25">
        <f>IF(OR(K161="",L161=""),"",K161-L161)</f>
        <v/>
      </c>
      <c r="N161" s="26">
        <f>IFERROR(L161/K161,"")</f>
        <v/>
      </c>
      <c r="O161" s="27">
        <f>IF(OR(A161="",D161="",F161="",G161="",H161="",I161=""),"",IF(COUNTIF('Configuración'!$D$2:$D$31,A161)&gt;0,"Día cerrado",IF(OR(F161&lt;'Configuración'!$B$5,H161&gt;'Configuración'!$B$6),"Fuera de horario",IF(K161=0,"Sin capacidad",IF(L161&gt;K161,"Sobrecupo",IF(I161="Cancelada","OK",IF(COUNTIFS($A$2:$A$501,A161,$D$2:$D$501,D161,$F$2:$F$501,"&lt;"&amp;H161,$H$2:$H$501,"&gt;"&amp;F161,$I$2:$I$501,"&lt;&gt;Cancelada")-1&gt;0,"Traslape","OK")))))))</f>
        <v/>
      </c>
      <c r="P161" s="23" t="n"/>
      <c r="Q161">
        <f>IFERROR(IF(INDEX('Bahías'!$A$2:$A$21,ROW()-1)="","",INDEX('Bahías'!$A$2:$A$21,ROW()-1)),"")</f>
        <v/>
      </c>
      <c r="R161">
        <f>IFERROR(IF(INDEX('Configuración'!$G$2:$G$10,ROW()-1)="","",INDEX('Configuración'!$G$2:$G$10,ROW()-1)),"")</f>
        <v/>
      </c>
    </row>
    <row r="162">
      <c r="A162" s="11" t="n"/>
      <c r="B162" s="12" t="n"/>
      <c r="C162" s="17" t="n"/>
      <c r="D162" s="17" t="n"/>
      <c r="E162" s="17" t="n"/>
      <c r="F162" s="34" t="n"/>
      <c r="G162" s="19" t="n"/>
      <c r="H162" s="35">
        <f>IF(OR(F162="",G162=""),"",F162+G162/24)</f>
        <v/>
      </c>
      <c r="I162" s="17" t="n"/>
      <c r="J162" s="5">
        <f>IF(OR(A162="",G162="",I162=""),"",IF(I162="Cancelada",0,G162))</f>
        <v/>
      </c>
      <c r="K162" s="5">
        <f>IF(OR(A162="",D162=""),"",IF(COUNTIF('Configuración'!$D$2:$D$31,A162)&gt;0,0,IF(IFERROR(VLOOKUP(D162,'Bahías'!$A$2:$J$21,3,FALSE),"No")&lt;&gt;"Sí",0,IFERROR(CHOOSE(WEEKDAY(A162,2),VLOOKUP(D162,'Bahías'!$A$2:$J$21,4,FALSE),VLOOKUP(D162,'Bahías'!$A$2:$J$21,5,FALSE),VLOOKUP(D162,'Bahías'!$A$2:$J$21,6,FALSE),VLOOKUP(D162,'Bahías'!$A$2:$J$21,7,FALSE),VLOOKUP(D162,'Bahías'!$A$2:$J$21,8,FALSE),VLOOKUP(D162,'Bahías'!$A$2:$J$21,9,FALSE),VLOOKUP(D162,'Bahías'!$A$2:$J$21,10,FALSE)),""))))</f>
        <v/>
      </c>
      <c r="L162" s="5">
        <f>IF(OR(A162="",D162=""),"",SUMIFS($J$2:$J$501,$A$2:$A$501,A162,$D$2:$D$501,D162))</f>
        <v/>
      </c>
      <c r="M162" s="5">
        <f>IF(OR(K162="",L162=""),"",K162-L162)</f>
        <v/>
      </c>
      <c r="N162" s="21">
        <f>IFERROR(L162/K162,"")</f>
        <v/>
      </c>
      <c r="O162" s="22">
        <f>IF(OR(A162="",D162="",F162="",G162="",H162="",I162=""),"",IF(COUNTIF('Configuración'!$D$2:$D$31,A162)&gt;0,"Día cerrado",IF(OR(F162&lt;'Configuración'!$B$5,H162&gt;'Configuración'!$B$6),"Fuera de horario",IF(K162=0,"Sin capacidad",IF(L162&gt;K162,"Sobrecupo",IF(I162="Cancelada","OK",IF(COUNTIFS($A$2:$A$501,A162,$D$2:$D$501,D162,$F$2:$F$501,"&lt;"&amp;H162,$H$2:$H$501,"&gt;"&amp;F162,$I$2:$I$501,"&lt;&gt;Cancelada")-1&gt;0,"Traslape","OK")))))))</f>
        <v/>
      </c>
      <c r="P162" s="23" t="n"/>
      <c r="Q162">
        <f>IFERROR(IF(INDEX('Bahías'!$A$2:$A$21,ROW()-1)="","",INDEX('Bahías'!$A$2:$A$21,ROW()-1)),"")</f>
        <v/>
      </c>
      <c r="R162">
        <f>IFERROR(IF(INDEX('Configuración'!$G$2:$G$10,ROW()-1)="","",INDEX('Configuración'!$G$2:$G$10,ROW()-1)),"")</f>
        <v/>
      </c>
    </row>
    <row r="163">
      <c r="A163" s="11" t="n"/>
      <c r="B163" s="12" t="n"/>
      <c r="C163" s="17" t="n"/>
      <c r="D163" s="17" t="n"/>
      <c r="E163" s="17" t="n"/>
      <c r="F163" s="34" t="n"/>
      <c r="G163" s="19" t="n"/>
      <c r="H163" s="36">
        <f>IF(OR(F163="",G163=""),"",F163+G163/24)</f>
        <v/>
      </c>
      <c r="I163" s="17" t="n"/>
      <c r="J163" s="25">
        <f>IF(OR(A163="",G163="",I163=""),"",IF(I163="Cancelada",0,G163))</f>
        <v/>
      </c>
      <c r="K163" s="25">
        <f>IF(OR(A163="",D163=""),"",IF(COUNTIF('Configuración'!$D$2:$D$31,A163)&gt;0,0,IF(IFERROR(VLOOKUP(D163,'Bahías'!$A$2:$J$21,3,FALSE),"No")&lt;&gt;"Sí",0,IFERROR(CHOOSE(WEEKDAY(A163,2),VLOOKUP(D163,'Bahías'!$A$2:$J$21,4,FALSE),VLOOKUP(D163,'Bahías'!$A$2:$J$21,5,FALSE),VLOOKUP(D163,'Bahías'!$A$2:$J$21,6,FALSE),VLOOKUP(D163,'Bahías'!$A$2:$J$21,7,FALSE),VLOOKUP(D163,'Bahías'!$A$2:$J$21,8,FALSE),VLOOKUP(D163,'Bahías'!$A$2:$J$21,9,FALSE),VLOOKUP(D163,'Bahías'!$A$2:$J$21,10,FALSE)),""))))</f>
        <v/>
      </c>
      <c r="L163" s="25">
        <f>IF(OR(A163="",D163=""),"",SUMIFS($J$2:$J$501,$A$2:$A$501,A163,$D$2:$D$501,D163))</f>
        <v/>
      </c>
      <c r="M163" s="25">
        <f>IF(OR(K163="",L163=""),"",K163-L163)</f>
        <v/>
      </c>
      <c r="N163" s="26">
        <f>IFERROR(L163/K163,"")</f>
        <v/>
      </c>
      <c r="O163" s="27">
        <f>IF(OR(A163="",D163="",F163="",G163="",H163="",I163=""),"",IF(COUNTIF('Configuración'!$D$2:$D$31,A163)&gt;0,"Día cerrado",IF(OR(F163&lt;'Configuración'!$B$5,H163&gt;'Configuración'!$B$6),"Fuera de horario",IF(K163=0,"Sin capacidad",IF(L163&gt;K163,"Sobrecupo",IF(I163="Cancelada","OK",IF(COUNTIFS($A$2:$A$501,A163,$D$2:$D$501,D163,$F$2:$F$501,"&lt;"&amp;H163,$H$2:$H$501,"&gt;"&amp;F163,$I$2:$I$501,"&lt;&gt;Cancelada")-1&gt;0,"Traslape","OK")))))))</f>
        <v/>
      </c>
      <c r="P163" s="23" t="n"/>
      <c r="Q163">
        <f>IFERROR(IF(INDEX('Bahías'!$A$2:$A$21,ROW()-1)="","",INDEX('Bahías'!$A$2:$A$21,ROW()-1)),"")</f>
        <v/>
      </c>
      <c r="R163">
        <f>IFERROR(IF(INDEX('Configuración'!$G$2:$G$10,ROW()-1)="","",INDEX('Configuración'!$G$2:$G$10,ROW()-1)),"")</f>
        <v/>
      </c>
    </row>
    <row r="164">
      <c r="A164" s="11" t="n"/>
      <c r="B164" s="12" t="n"/>
      <c r="C164" s="17" t="n"/>
      <c r="D164" s="17" t="n"/>
      <c r="E164" s="17" t="n"/>
      <c r="F164" s="34" t="n"/>
      <c r="G164" s="19" t="n"/>
      <c r="H164" s="35">
        <f>IF(OR(F164="",G164=""),"",F164+G164/24)</f>
        <v/>
      </c>
      <c r="I164" s="17" t="n"/>
      <c r="J164" s="5">
        <f>IF(OR(A164="",G164="",I164=""),"",IF(I164="Cancelada",0,G164))</f>
        <v/>
      </c>
      <c r="K164" s="5">
        <f>IF(OR(A164="",D164=""),"",IF(COUNTIF('Configuración'!$D$2:$D$31,A164)&gt;0,0,IF(IFERROR(VLOOKUP(D164,'Bahías'!$A$2:$J$21,3,FALSE),"No")&lt;&gt;"Sí",0,IFERROR(CHOOSE(WEEKDAY(A164,2),VLOOKUP(D164,'Bahías'!$A$2:$J$21,4,FALSE),VLOOKUP(D164,'Bahías'!$A$2:$J$21,5,FALSE),VLOOKUP(D164,'Bahías'!$A$2:$J$21,6,FALSE),VLOOKUP(D164,'Bahías'!$A$2:$J$21,7,FALSE),VLOOKUP(D164,'Bahías'!$A$2:$J$21,8,FALSE),VLOOKUP(D164,'Bahías'!$A$2:$J$21,9,FALSE),VLOOKUP(D164,'Bahías'!$A$2:$J$21,10,FALSE)),""))))</f>
        <v/>
      </c>
      <c r="L164" s="5">
        <f>IF(OR(A164="",D164=""),"",SUMIFS($J$2:$J$501,$A$2:$A$501,A164,$D$2:$D$501,D164))</f>
        <v/>
      </c>
      <c r="M164" s="5">
        <f>IF(OR(K164="",L164=""),"",K164-L164)</f>
        <v/>
      </c>
      <c r="N164" s="21">
        <f>IFERROR(L164/K164,"")</f>
        <v/>
      </c>
      <c r="O164" s="22">
        <f>IF(OR(A164="",D164="",F164="",G164="",H164="",I164=""),"",IF(COUNTIF('Configuración'!$D$2:$D$31,A164)&gt;0,"Día cerrado",IF(OR(F164&lt;'Configuración'!$B$5,H164&gt;'Configuración'!$B$6),"Fuera de horario",IF(K164=0,"Sin capacidad",IF(L164&gt;K164,"Sobrecupo",IF(I164="Cancelada","OK",IF(COUNTIFS($A$2:$A$501,A164,$D$2:$D$501,D164,$F$2:$F$501,"&lt;"&amp;H164,$H$2:$H$501,"&gt;"&amp;F164,$I$2:$I$501,"&lt;&gt;Cancelada")-1&gt;0,"Traslape","OK")))))))</f>
        <v/>
      </c>
      <c r="P164" s="23" t="n"/>
      <c r="Q164">
        <f>IFERROR(IF(INDEX('Bahías'!$A$2:$A$21,ROW()-1)="","",INDEX('Bahías'!$A$2:$A$21,ROW()-1)),"")</f>
        <v/>
      </c>
      <c r="R164">
        <f>IFERROR(IF(INDEX('Configuración'!$G$2:$G$10,ROW()-1)="","",INDEX('Configuración'!$G$2:$G$10,ROW()-1)),"")</f>
        <v/>
      </c>
    </row>
    <row r="165">
      <c r="A165" s="11" t="n"/>
      <c r="B165" s="12" t="n"/>
      <c r="C165" s="17" t="n"/>
      <c r="D165" s="17" t="n"/>
      <c r="E165" s="17" t="n"/>
      <c r="F165" s="34" t="n"/>
      <c r="G165" s="19" t="n"/>
      <c r="H165" s="36">
        <f>IF(OR(F165="",G165=""),"",F165+G165/24)</f>
        <v/>
      </c>
      <c r="I165" s="17" t="n"/>
      <c r="J165" s="25">
        <f>IF(OR(A165="",G165="",I165=""),"",IF(I165="Cancelada",0,G165))</f>
        <v/>
      </c>
      <c r="K165" s="25">
        <f>IF(OR(A165="",D165=""),"",IF(COUNTIF('Configuración'!$D$2:$D$31,A165)&gt;0,0,IF(IFERROR(VLOOKUP(D165,'Bahías'!$A$2:$J$21,3,FALSE),"No")&lt;&gt;"Sí",0,IFERROR(CHOOSE(WEEKDAY(A165,2),VLOOKUP(D165,'Bahías'!$A$2:$J$21,4,FALSE),VLOOKUP(D165,'Bahías'!$A$2:$J$21,5,FALSE),VLOOKUP(D165,'Bahías'!$A$2:$J$21,6,FALSE),VLOOKUP(D165,'Bahías'!$A$2:$J$21,7,FALSE),VLOOKUP(D165,'Bahías'!$A$2:$J$21,8,FALSE),VLOOKUP(D165,'Bahías'!$A$2:$J$21,9,FALSE),VLOOKUP(D165,'Bahías'!$A$2:$J$21,10,FALSE)),""))))</f>
        <v/>
      </c>
      <c r="L165" s="25">
        <f>IF(OR(A165="",D165=""),"",SUMIFS($J$2:$J$501,$A$2:$A$501,A165,$D$2:$D$501,D165))</f>
        <v/>
      </c>
      <c r="M165" s="25">
        <f>IF(OR(K165="",L165=""),"",K165-L165)</f>
        <v/>
      </c>
      <c r="N165" s="26">
        <f>IFERROR(L165/K165,"")</f>
        <v/>
      </c>
      <c r="O165" s="27">
        <f>IF(OR(A165="",D165="",F165="",G165="",H165="",I165=""),"",IF(COUNTIF('Configuración'!$D$2:$D$31,A165)&gt;0,"Día cerrado",IF(OR(F165&lt;'Configuración'!$B$5,H165&gt;'Configuración'!$B$6),"Fuera de horario",IF(K165=0,"Sin capacidad",IF(L165&gt;K165,"Sobrecupo",IF(I165="Cancelada","OK",IF(COUNTIFS($A$2:$A$501,A165,$D$2:$D$501,D165,$F$2:$F$501,"&lt;"&amp;H165,$H$2:$H$501,"&gt;"&amp;F165,$I$2:$I$501,"&lt;&gt;Cancelada")-1&gt;0,"Traslape","OK")))))))</f>
        <v/>
      </c>
      <c r="P165" s="23" t="n"/>
      <c r="Q165">
        <f>IFERROR(IF(INDEX('Bahías'!$A$2:$A$21,ROW()-1)="","",INDEX('Bahías'!$A$2:$A$21,ROW()-1)),"")</f>
        <v/>
      </c>
      <c r="R165">
        <f>IFERROR(IF(INDEX('Configuración'!$G$2:$G$10,ROW()-1)="","",INDEX('Configuración'!$G$2:$G$10,ROW()-1)),"")</f>
        <v/>
      </c>
    </row>
    <row r="166">
      <c r="A166" s="11" t="n"/>
      <c r="B166" s="12" t="n"/>
      <c r="C166" s="17" t="n"/>
      <c r="D166" s="17" t="n"/>
      <c r="E166" s="17" t="n"/>
      <c r="F166" s="34" t="n"/>
      <c r="G166" s="19" t="n"/>
      <c r="H166" s="35">
        <f>IF(OR(F166="",G166=""),"",F166+G166/24)</f>
        <v/>
      </c>
      <c r="I166" s="17" t="n"/>
      <c r="J166" s="5">
        <f>IF(OR(A166="",G166="",I166=""),"",IF(I166="Cancelada",0,G166))</f>
        <v/>
      </c>
      <c r="K166" s="5">
        <f>IF(OR(A166="",D166=""),"",IF(COUNTIF('Configuración'!$D$2:$D$31,A166)&gt;0,0,IF(IFERROR(VLOOKUP(D166,'Bahías'!$A$2:$J$21,3,FALSE),"No")&lt;&gt;"Sí",0,IFERROR(CHOOSE(WEEKDAY(A166,2),VLOOKUP(D166,'Bahías'!$A$2:$J$21,4,FALSE),VLOOKUP(D166,'Bahías'!$A$2:$J$21,5,FALSE),VLOOKUP(D166,'Bahías'!$A$2:$J$21,6,FALSE),VLOOKUP(D166,'Bahías'!$A$2:$J$21,7,FALSE),VLOOKUP(D166,'Bahías'!$A$2:$J$21,8,FALSE),VLOOKUP(D166,'Bahías'!$A$2:$J$21,9,FALSE),VLOOKUP(D166,'Bahías'!$A$2:$J$21,10,FALSE)),""))))</f>
        <v/>
      </c>
      <c r="L166" s="5">
        <f>IF(OR(A166="",D166=""),"",SUMIFS($J$2:$J$501,$A$2:$A$501,A166,$D$2:$D$501,D166))</f>
        <v/>
      </c>
      <c r="M166" s="5">
        <f>IF(OR(K166="",L166=""),"",K166-L166)</f>
        <v/>
      </c>
      <c r="N166" s="21">
        <f>IFERROR(L166/K166,"")</f>
        <v/>
      </c>
      <c r="O166" s="22">
        <f>IF(OR(A166="",D166="",F166="",G166="",H166="",I166=""),"",IF(COUNTIF('Configuración'!$D$2:$D$31,A166)&gt;0,"Día cerrado",IF(OR(F166&lt;'Configuración'!$B$5,H166&gt;'Configuración'!$B$6),"Fuera de horario",IF(K166=0,"Sin capacidad",IF(L166&gt;K166,"Sobrecupo",IF(I166="Cancelada","OK",IF(COUNTIFS($A$2:$A$501,A166,$D$2:$D$501,D166,$F$2:$F$501,"&lt;"&amp;H166,$H$2:$H$501,"&gt;"&amp;F166,$I$2:$I$501,"&lt;&gt;Cancelada")-1&gt;0,"Traslape","OK")))))))</f>
        <v/>
      </c>
      <c r="P166" s="23" t="n"/>
      <c r="Q166">
        <f>IFERROR(IF(INDEX('Bahías'!$A$2:$A$21,ROW()-1)="","",INDEX('Bahías'!$A$2:$A$21,ROW()-1)),"")</f>
        <v/>
      </c>
      <c r="R166">
        <f>IFERROR(IF(INDEX('Configuración'!$G$2:$G$10,ROW()-1)="","",INDEX('Configuración'!$G$2:$G$10,ROW()-1)),"")</f>
        <v/>
      </c>
    </row>
    <row r="167">
      <c r="A167" s="11" t="n"/>
      <c r="B167" s="12" t="n"/>
      <c r="C167" s="17" t="n"/>
      <c r="D167" s="17" t="n"/>
      <c r="E167" s="17" t="n"/>
      <c r="F167" s="34" t="n"/>
      <c r="G167" s="19" t="n"/>
      <c r="H167" s="36">
        <f>IF(OR(F167="",G167=""),"",F167+G167/24)</f>
        <v/>
      </c>
      <c r="I167" s="17" t="n"/>
      <c r="J167" s="25">
        <f>IF(OR(A167="",G167="",I167=""),"",IF(I167="Cancelada",0,G167))</f>
        <v/>
      </c>
      <c r="K167" s="25">
        <f>IF(OR(A167="",D167=""),"",IF(COUNTIF('Configuración'!$D$2:$D$31,A167)&gt;0,0,IF(IFERROR(VLOOKUP(D167,'Bahías'!$A$2:$J$21,3,FALSE),"No")&lt;&gt;"Sí",0,IFERROR(CHOOSE(WEEKDAY(A167,2),VLOOKUP(D167,'Bahías'!$A$2:$J$21,4,FALSE),VLOOKUP(D167,'Bahías'!$A$2:$J$21,5,FALSE),VLOOKUP(D167,'Bahías'!$A$2:$J$21,6,FALSE),VLOOKUP(D167,'Bahías'!$A$2:$J$21,7,FALSE),VLOOKUP(D167,'Bahías'!$A$2:$J$21,8,FALSE),VLOOKUP(D167,'Bahías'!$A$2:$J$21,9,FALSE),VLOOKUP(D167,'Bahías'!$A$2:$J$21,10,FALSE)),""))))</f>
        <v/>
      </c>
      <c r="L167" s="25">
        <f>IF(OR(A167="",D167=""),"",SUMIFS($J$2:$J$501,$A$2:$A$501,A167,$D$2:$D$501,D167))</f>
        <v/>
      </c>
      <c r="M167" s="25">
        <f>IF(OR(K167="",L167=""),"",K167-L167)</f>
        <v/>
      </c>
      <c r="N167" s="26">
        <f>IFERROR(L167/K167,"")</f>
        <v/>
      </c>
      <c r="O167" s="27">
        <f>IF(OR(A167="",D167="",F167="",G167="",H167="",I167=""),"",IF(COUNTIF('Configuración'!$D$2:$D$31,A167)&gt;0,"Día cerrado",IF(OR(F167&lt;'Configuración'!$B$5,H167&gt;'Configuración'!$B$6),"Fuera de horario",IF(K167=0,"Sin capacidad",IF(L167&gt;K167,"Sobrecupo",IF(I167="Cancelada","OK",IF(COUNTIFS($A$2:$A$501,A167,$D$2:$D$501,D167,$F$2:$F$501,"&lt;"&amp;H167,$H$2:$H$501,"&gt;"&amp;F167,$I$2:$I$501,"&lt;&gt;Cancelada")-1&gt;0,"Traslape","OK")))))))</f>
        <v/>
      </c>
      <c r="P167" s="23" t="n"/>
      <c r="Q167">
        <f>IFERROR(IF(INDEX('Bahías'!$A$2:$A$21,ROW()-1)="","",INDEX('Bahías'!$A$2:$A$21,ROW()-1)),"")</f>
        <v/>
      </c>
      <c r="R167">
        <f>IFERROR(IF(INDEX('Configuración'!$G$2:$G$10,ROW()-1)="","",INDEX('Configuración'!$G$2:$G$10,ROW()-1)),"")</f>
        <v/>
      </c>
    </row>
    <row r="168">
      <c r="A168" s="11" t="n"/>
      <c r="B168" s="12" t="n"/>
      <c r="C168" s="17" t="n"/>
      <c r="D168" s="17" t="n"/>
      <c r="E168" s="17" t="n"/>
      <c r="F168" s="34" t="n"/>
      <c r="G168" s="19" t="n"/>
      <c r="H168" s="35">
        <f>IF(OR(F168="",G168=""),"",F168+G168/24)</f>
        <v/>
      </c>
      <c r="I168" s="17" t="n"/>
      <c r="J168" s="5">
        <f>IF(OR(A168="",G168="",I168=""),"",IF(I168="Cancelada",0,G168))</f>
        <v/>
      </c>
      <c r="K168" s="5">
        <f>IF(OR(A168="",D168=""),"",IF(COUNTIF('Configuración'!$D$2:$D$31,A168)&gt;0,0,IF(IFERROR(VLOOKUP(D168,'Bahías'!$A$2:$J$21,3,FALSE),"No")&lt;&gt;"Sí",0,IFERROR(CHOOSE(WEEKDAY(A168,2),VLOOKUP(D168,'Bahías'!$A$2:$J$21,4,FALSE),VLOOKUP(D168,'Bahías'!$A$2:$J$21,5,FALSE),VLOOKUP(D168,'Bahías'!$A$2:$J$21,6,FALSE),VLOOKUP(D168,'Bahías'!$A$2:$J$21,7,FALSE),VLOOKUP(D168,'Bahías'!$A$2:$J$21,8,FALSE),VLOOKUP(D168,'Bahías'!$A$2:$J$21,9,FALSE),VLOOKUP(D168,'Bahías'!$A$2:$J$21,10,FALSE)),""))))</f>
        <v/>
      </c>
      <c r="L168" s="5">
        <f>IF(OR(A168="",D168=""),"",SUMIFS($J$2:$J$501,$A$2:$A$501,A168,$D$2:$D$501,D168))</f>
        <v/>
      </c>
      <c r="M168" s="5">
        <f>IF(OR(K168="",L168=""),"",K168-L168)</f>
        <v/>
      </c>
      <c r="N168" s="21">
        <f>IFERROR(L168/K168,"")</f>
        <v/>
      </c>
      <c r="O168" s="22">
        <f>IF(OR(A168="",D168="",F168="",G168="",H168="",I168=""),"",IF(COUNTIF('Configuración'!$D$2:$D$31,A168)&gt;0,"Día cerrado",IF(OR(F168&lt;'Configuración'!$B$5,H168&gt;'Configuración'!$B$6),"Fuera de horario",IF(K168=0,"Sin capacidad",IF(L168&gt;K168,"Sobrecupo",IF(I168="Cancelada","OK",IF(COUNTIFS($A$2:$A$501,A168,$D$2:$D$501,D168,$F$2:$F$501,"&lt;"&amp;H168,$H$2:$H$501,"&gt;"&amp;F168,$I$2:$I$501,"&lt;&gt;Cancelada")-1&gt;0,"Traslape","OK")))))))</f>
        <v/>
      </c>
      <c r="P168" s="23" t="n"/>
      <c r="Q168">
        <f>IFERROR(IF(INDEX('Bahías'!$A$2:$A$21,ROW()-1)="","",INDEX('Bahías'!$A$2:$A$21,ROW()-1)),"")</f>
        <v/>
      </c>
      <c r="R168">
        <f>IFERROR(IF(INDEX('Configuración'!$G$2:$G$10,ROW()-1)="","",INDEX('Configuración'!$G$2:$G$10,ROW()-1)),"")</f>
        <v/>
      </c>
    </row>
    <row r="169">
      <c r="A169" s="11" t="n"/>
      <c r="B169" s="12" t="n"/>
      <c r="C169" s="17" t="n"/>
      <c r="D169" s="17" t="n"/>
      <c r="E169" s="17" t="n"/>
      <c r="F169" s="34" t="n"/>
      <c r="G169" s="19" t="n"/>
      <c r="H169" s="36">
        <f>IF(OR(F169="",G169=""),"",F169+G169/24)</f>
        <v/>
      </c>
      <c r="I169" s="17" t="n"/>
      <c r="J169" s="25">
        <f>IF(OR(A169="",G169="",I169=""),"",IF(I169="Cancelada",0,G169))</f>
        <v/>
      </c>
      <c r="K169" s="25">
        <f>IF(OR(A169="",D169=""),"",IF(COUNTIF('Configuración'!$D$2:$D$31,A169)&gt;0,0,IF(IFERROR(VLOOKUP(D169,'Bahías'!$A$2:$J$21,3,FALSE),"No")&lt;&gt;"Sí",0,IFERROR(CHOOSE(WEEKDAY(A169,2),VLOOKUP(D169,'Bahías'!$A$2:$J$21,4,FALSE),VLOOKUP(D169,'Bahías'!$A$2:$J$21,5,FALSE),VLOOKUP(D169,'Bahías'!$A$2:$J$21,6,FALSE),VLOOKUP(D169,'Bahías'!$A$2:$J$21,7,FALSE),VLOOKUP(D169,'Bahías'!$A$2:$J$21,8,FALSE),VLOOKUP(D169,'Bahías'!$A$2:$J$21,9,FALSE),VLOOKUP(D169,'Bahías'!$A$2:$J$21,10,FALSE)),""))))</f>
        <v/>
      </c>
      <c r="L169" s="25">
        <f>IF(OR(A169="",D169=""),"",SUMIFS($J$2:$J$501,$A$2:$A$501,A169,$D$2:$D$501,D169))</f>
        <v/>
      </c>
      <c r="M169" s="25">
        <f>IF(OR(K169="",L169=""),"",K169-L169)</f>
        <v/>
      </c>
      <c r="N169" s="26">
        <f>IFERROR(L169/K169,"")</f>
        <v/>
      </c>
      <c r="O169" s="27">
        <f>IF(OR(A169="",D169="",F169="",G169="",H169="",I169=""),"",IF(COUNTIF('Configuración'!$D$2:$D$31,A169)&gt;0,"Día cerrado",IF(OR(F169&lt;'Configuración'!$B$5,H169&gt;'Configuración'!$B$6),"Fuera de horario",IF(K169=0,"Sin capacidad",IF(L169&gt;K169,"Sobrecupo",IF(I169="Cancelada","OK",IF(COUNTIFS($A$2:$A$501,A169,$D$2:$D$501,D169,$F$2:$F$501,"&lt;"&amp;H169,$H$2:$H$501,"&gt;"&amp;F169,$I$2:$I$501,"&lt;&gt;Cancelada")-1&gt;0,"Traslape","OK")))))))</f>
        <v/>
      </c>
      <c r="P169" s="23" t="n"/>
      <c r="Q169">
        <f>IFERROR(IF(INDEX('Bahías'!$A$2:$A$21,ROW()-1)="","",INDEX('Bahías'!$A$2:$A$21,ROW()-1)),"")</f>
        <v/>
      </c>
      <c r="R169">
        <f>IFERROR(IF(INDEX('Configuración'!$G$2:$G$10,ROW()-1)="","",INDEX('Configuración'!$G$2:$G$10,ROW()-1)),"")</f>
        <v/>
      </c>
    </row>
    <row r="170">
      <c r="A170" s="11" t="n"/>
      <c r="B170" s="12" t="n"/>
      <c r="C170" s="17" t="n"/>
      <c r="D170" s="17" t="n"/>
      <c r="E170" s="17" t="n"/>
      <c r="F170" s="34" t="n"/>
      <c r="G170" s="19" t="n"/>
      <c r="H170" s="35">
        <f>IF(OR(F170="",G170=""),"",F170+G170/24)</f>
        <v/>
      </c>
      <c r="I170" s="17" t="n"/>
      <c r="J170" s="5">
        <f>IF(OR(A170="",G170="",I170=""),"",IF(I170="Cancelada",0,G170))</f>
        <v/>
      </c>
      <c r="K170" s="5">
        <f>IF(OR(A170="",D170=""),"",IF(COUNTIF('Configuración'!$D$2:$D$31,A170)&gt;0,0,IF(IFERROR(VLOOKUP(D170,'Bahías'!$A$2:$J$21,3,FALSE),"No")&lt;&gt;"Sí",0,IFERROR(CHOOSE(WEEKDAY(A170,2),VLOOKUP(D170,'Bahías'!$A$2:$J$21,4,FALSE),VLOOKUP(D170,'Bahías'!$A$2:$J$21,5,FALSE),VLOOKUP(D170,'Bahías'!$A$2:$J$21,6,FALSE),VLOOKUP(D170,'Bahías'!$A$2:$J$21,7,FALSE),VLOOKUP(D170,'Bahías'!$A$2:$J$21,8,FALSE),VLOOKUP(D170,'Bahías'!$A$2:$J$21,9,FALSE),VLOOKUP(D170,'Bahías'!$A$2:$J$21,10,FALSE)),""))))</f>
        <v/>
      </c>
      <c r="L170" s="5">
        <f>IF(OR(A170="",D170=""),"",SUMIFS($J$2:$J$501,$A$2:$A$501,A170,$D$2:$D$501,D170))</f>
        <v/>
      </c>
      <c r="M170" s="5">
        <f>IF(OR(K170="",L170=""),"",K170-L170)</f>
        <v/>
      </c>
      <c r="N170" s="21">
        <f>IFERROR(L170/K170,"")</f>
        <v/>
      </c>
      <c r="O170" s="22">
        <f>IF(OR(A170="",D170="",F170="",G170="",H170="",I170=""),"",IF(COUNTIF('Configuración'!$D$2:$D$31,A170)&gt;0,"Día cerrado",IF(OR(F170&lt;'Configuración'!$B$5,H170&gt;'Configuración'!$B$6),"Fuera de horario",IF(K170=0,"Sin capacidad",IF(L170&gt;K170,"Sobrecupo",IF(I170="Cancelada","OK",IF(COUNTIFS($A$2:$A$501,A170,$D$2:$D$501,D170,$F$2:$F$501,"&lt;"&amp;H170,$H$2:$H$501,"&gt;"&amp;F170,$I$2:$I$501,"&lt;&gt;Cancelada")-1&gt;0,"Traslape","OK")))))))</f>
        <v/>
      </c>
      <c r="P170" s="23" t="n"/>
      <c r="Q170">
        <f>IFERROR(IF(INDEX('Bahías'!$A$2:$A$21,ROW()-1)="","",INDEX('Bahías'!$A$2:$A$21,ROW()-1)),"")</f>
        <v/>
      </c>
      <c r="R170">
        <f>IFERROR(IF(INDEX('Configuración'!$G$2:$G$10,ROW()-1)="","",INDEX('Configuración'!$G$2:$G$10,ROW()-1)),"")</f>
        <v/>
      </c>
    </row>
    <row r="171">
      <c r="A171" s="11" t="n"/>
      <c r="B171" s="12" t="n"/>
      <c r="C171" s="17" t="n"/>
      <c r="D171" s="17" t="n"/>
      <c r="E171" s="17" t="n"/>
      <c r="F171" s="34" t="n"/>
      <c r="G171" s="19" t="n"/>
      <c r="H171" s="36">
        <f>IF(OR(F171="",G171=""),"",F171+G171/24)</f>
        <v/>
      </c>
      <c r="I171" s="17" t="n"/>
      <c r="J171" s="25">
        <f>IF(OR(A171="",G171="",I171=""),"",IF(I171="Cancelada",0,G171))</f>
        <v/>
      </c>
      <c r="K171" s="25">
        <f>IF(OR(A171="",D171=""),"",IF(COUNTIF('Configuración'!$D$2:$D$31,A171)&gt;0,0,IF(IFERROR(VLOOKUP(D171,'Bahías'!$A$2:$J$21,3,FALSE),"No")&lt;&gt;"Sí",0,IFERROR(CHOOSE(WEEKDAY(A171,2),VLOOKUP(D171,'Bahías'!$A$2:$J$21,4,FALSE),VLOOKUP(D171,'Bahías'!$A$2:$J$21,5,FALSE),VLOOKUP(D171,'Bahías'!$A$2:$J$21,6,FALSE),VLOOKUP(D171,'Bahías'!$A$2:$J$21,7,FALSE),VLOOKUP(D171,'Bahías'!$A$2:$J$21,8,FALSE),VLOOKUP(D171,'Bahías'!$A$2:$J$21,9,FALSE),VLOOKUP(D171,'Bahías'!$A$2:$J$21,10,FALSE)),""))))</f>
        <v/>
      </c>
      <c r="L171" s="25">
        <f>IF(OR(A171="",D171=""),"",SUMIFS($J$2:$J$501,$A$2:$A$501,A171,$D$2:$D$501,D171))</f>
        <v/>
      </c>
      <c r="M171" s="25">
        <f>IF(OR(K171="",L171=""),"",K171-L171)</f>
        <v/>
      </c>
      <c r="N171" s="26">
        <f>IFERROR(L171/K171,"")</f>
        <v/>
      </c>
      <c r="O171" s="27">
        <f>IF(OR(A171="",D171="",F171="",G171="",H171="",I171=""),"",IF(COUNTIF('Configuración'!$D$2:$D$31,A171)&gt;0,"Día cerrado",IF(OR(F171&lt;'Configuración'!$B$5,H171&gt;'Configuración'!$B$6),"Fuera de horario",IF(K171=0,"Sin capacidad",IF(L171&gt;K171,"Sobrecupo",IF(I171="Cancelada","OK",IF(COUNTIFS($A$2:$A$501,A171,$D$2:$D$501,D171,$F$2:$F$501,"&lt;"&amp;H171,$H$2:$H$501,"&gt;"&amp;F171,$I$2:$I$501,"&lt;&gt;Cancelada")-1&gt;0,"Traslape","OK")))))))</f>
        <v/>
      </c>
      <c r="P171" s="23" t="n"/>
      <c r="Q171">
        <f>IFERROR(IF(INDEX('Bahías'!$A$2:$A$21,ROW()-1)="","",INDEX('Bahías'!$A$2:$A$21,ROW()-1)),"")</f>
        <v/>
      </c>
      <c r="R171">
        <f>IFERROR(IF(INDEX('Configuración'!$G$2:$G$10,ROW()-1)="","",INDEX('Configuración'!$G$2:$G$10,ROW()-1)),"")</f>
        <v/>
      </c>
    </row>
    <row r="172">
      <c r="A172" s="11" t="n"/>
      <c r="B172" s="12" t="n"/>
      <c r="C172" s="17" t="n"/>
      <c r="D172" s="17" t="n"/>
      <c r="E172" s="17" t="n"/>
      <c r="F172" s="34" t="n"/>
      <c r="G172" s="19" t="n"/>
      <c r="H172" s="35">
        <f>IF(OR(F172="",G172=""),"",F172+G172/24)</f>
        <v/>
      </c>
      <c r="I172" s="17" t="n"/>
      <c r="J172" s="5">
        <f>IF(OR(A172="",G172="",I172=""),"",IF(I172="Cancelada",0,G172))</f>
        <v/>
      </c>
      <c r="K172" s="5">
        <f>IF(OR(A172="",D172=""),"",IF(COUNTIF('Configuración'!$D$2:$D$31,A172)&gt;0,0,IF(IFERROR(VLOOKUP(D172,'Bahías'!$A$2:$J$21,3,FALSE),"No")&lt;&gt;"Sí",0,IFERROR(CHOOSE(WEEKDAY(A172,2),VLOOKUP(D172,'Bahías'!$A$2:$J$21,4,FALSE),VLOOKUP(D172,'Bahías'!$A$2:$J$21,5,FALSE),VLOOKUP(D172,'Bahías'!$A$2:$J$21,6,FALSE),VLOOKUP(D172,'Bahías'!$A$2:$J$21,7,FALSE),VLOOKUP(D172,'Bahías'!$A$2:$J$21,8,FALSE),VLOOKUP(D172,'Bahías'!$A$2:$J$21,9,FALSE),VLOOKUP(D172,'Bahías'!$A$2:$J$21,10,FALSE)),""))))</f>
        <v/>
      </c>
      <c r="L172" s="5">
        <f>IF(OR(A172="",D172=""),"",SUMIFS($J$2:$J$501,$A$2:$A$501,A172,$D$2:$D$501,D172))</f>
        <v/>
      </c>
      <c r="M172" s="5">
        <f>IF(OR(K172="",L172=""),"",K172-L172)</f>
        <v/>
      </c>
      <c r="N172" s="21">
        <f>IFERROR(L172/K172,"")</f>
        <v/>
      </c>
      <c r="O172" s="22">
        <f>IF(OR(A172="",D172="",F172="",G172="",H172="",I172=""),"",IF(COUNTIF('Configuración'!$D$2:$D$31,A172)&gt;0,"Día cerrado",IF(OR(F172&lt;'Configuración'!$B$5,H172&gt;'Configuración'!$B$6),"Fuera de horario",IF(K172=0,"Sin capacidad",IF(L172&gt;K172,"Sobrecupo",IF(I172="Cancelada","OK",IF(COUNTIFS($A$2:$A$501,A172,$D$2:$D$501,D172,$F$2:$F$501,"&lt;"&amp;H172,$H$2:$H$501,"&gt;"&amp;F172,$I$2:$I$501,"&lt;&gt;Cancelada")-1&gt;0,"Traslape","OK")))))))</f>
        <v/>
      </c>
      <c r="P172" s="23" t="n"/>
      <c r="Q172">
        <f>IFERROR(IF(INDEX('Bahías'!$A$2:$A$21,ROW()-1)="","",INDEX('Bahías'!$A$2:$A$21,ROW()-1)),"")</f>
        <v/>
      </c>
      <c r="R172">
        <f>IFERROR(IF(INDEX('Configuración'!$G$2:$G$10,ROW()-1)="","",INDEX('Configuración'!$G$2:$G$10,ROW()-1)),"")</f>
        <v/>
      </c>
    </row>
    <row r="173">
      <c r="A173" s="11" t="n"/>
      <c r="B173" s="12" t="n"/>
      <c r="C173" s="17" t="n"/>
      <c r="D173" s="17" t="n"/>
      <c r="E173" s="17" t="n"/>
      <c r="F173" s="34" t="n"/>
      <c r="G173" s="19" t="n"/>
      <c r="H173" s="36">
        <f>IF(OR(F173="",G173=""),"",F173+G173/24)</f>
        <v/>
      </c>
      <c r="I173" s="17" t="n"/>
      <c r="J173" s="25">
        <f>IF(OR(A173="",G173="",I173=""),"",IF(I173="Cancelada",0,G173))</f>
        <v/>
      </c>
      <c r="K173" s="25">
        <f>IF(OR(A173="",D173=""),"",IF(COUNTIF('Configuración'!$D$2:$D$31,A173)&gt;0,0,IF(IFERROR(VLOOKUP(D173,'Bahías'!$A$2:$J$21,3,FALSE),"No")&lt;&gt;"Sí",0,IFERROR(CHOOSE(WEEKDAY(A173,2),VLOOKUP(D173,'Bahías'!$A$2:$J$21,4,FALSE),VLOOKUP(D173,'Bahías'!$A$2:$J$21,5,FALSE),VLOOKUP(D173,'Bahías'!$A$2:$J$21,6,FALSE),VLOOKUP(D173,'Bahías'!$A$2:$J$21,7,FALSE),VLOOKUP(D173,'Bahías'!$A$2:$J$21,8,FALSE),VLOOKUP(D173,'Bahías'!$A$2:$J$21,9,FALSE),VLOOKUP(D173,'Bahías'!$A$2:$J$21,10,FALSE)),""))))</f>
        <v/>
      </c>
      <c r="L173" s="25">
        <f>IF(OR(A173="",D173=""),"",SUMIFS($J$2:$J$501,$A$2:$A$501,A173,$D$2:$D$501,D173))</f>
        <v/>
      </c>
      <c r="M173" s="25">
        <f>IF(OR(K173="",L173=""),"",K173-L173)</f>
        <v/>
      </c>
      <c r="N173" s="26">
        <f>IFERROR(L173/K173,"")</f>
        <v/>
      </c>
      <c r="O173" s="27">
        <f>IF(OR(A173="",D173="",F173="",G173="",H173="",I173=""),"",IF(COUNTIF('Configuración'!$D$2:$D$31,A173)&gt;0,"Día cerrado",IF(OR(F173&lt;'Configuración'!$B$5,H173&gt;'Configuración'!$B$6),"Fuera de horario",IF(K173=0,"Sin capacidad",IF(L173&gt;K173,"Sobrecupo",IF(I173="Cancelada","OK",IF(COUNTIFS($A$2:$A$501,A173,$D$2:$D$501,D173,$F$2:$F$501,"&lt;"&amp;H173,$H$2:$H$501,"&gt;"&amp;F173,$I$2:$I$501,"&lt;&gt;Cancelada")-1&gt;0,"Traslape","OK")))))))</f>
        <v/>
      </c>
      <c r="P173" s="23" t="n"/>
      <c r="Q173">
        <f>IFERROR(IF(INDEX('Bahías'!$A$2:$A$21,ROW()-1)="","",INDEX('Bahías'!$A$2:$A$21,ROW()-1)),"")</f>
        <v/>
      </c>
      <c r="R173">
        <f>IFERROR(IF(INDEX('Configuración'!$G$2:$G$10,ROW()-1)="","",INDEX('Configuración'!$G$2:$G$10,ROW()-1)),"")</f>
        <v/>
      </c>
    </row>
    <row r="174">
      <c r="A174" s="11" t="n"/>
      <c r="B174" s="12" t="n"/>
      <c r="C174" s="17" t="n"/>
      <c r="D174" s="17" t="n"/>
      <c r="E174" s="17" t="n"/>
      <c r="F174" s="34" t="n"/>
      <c r="G174" s="19" t="n"/>
      <c r="H174" s="35">
        <f>IF(OR(F174="",G174=""),"",F174+G174/24)</f>
        <v/>
      </c>
      <c r="I174" s="17" t="n"/>
      <c r="J174" s="5">
        <f>IF(OR(A174="",G174="",I174=""),"",IF(I174="Cancelada",0,G174))</f>
        <v/>
      </c>
      <c r="K174" s="5">
        <f>IF(OR(A174="",D174=""),"",IF(COUNTIF('Configuración'!$D$2:$D$31,A174)&gt;0,0,IF(IFERROR(VLOOKUP(D174,'Bahías'!$A$2:$J$21,3,FALSE),"No")&lt;&gt;"Sí",0,IFERROR(CHOOSE(WEEKDAY(A174,2),VLOOKUP(D174,'Bahías'!$A$2:$J$21,4,FALSE),VLOOKUP(D174,'Bahías'!$A$2:$J$21,5,FALSE),VLOOKUP(D174,'Bahías'!$A$2:$J$21,6,FALSE),VLOOKUP(D174,'Bahías'!$A$2:$J$21,7,FALSE),VLOOKUP(D174,'Bahías'!$A$2:$J$21,8,FALSE),VLOOKUP(D174,'Bahías'!$A$2:$J$21,9,FALSE),VLOOKUP(D174,'Bahías'!$A$2:$J$21,10,FALSE)),""))))</f>
        <v/>
      </c>
      <c r="L174" s="5">
        <f>IF(OR(A174="",D174=""),"",SUMIFS($J$2:$J$501,$A$2:$A$501,A174,$D$2:$D$501,D174))</f>
        <v/>
      </c>
      <c r="M174" s="5">
        <f>IF(OR(K174="",L174=""),"",K174-L174)</f>
        <v/>
      </c>
      <c r="N174" s="21">
        <f>IFERROR(L174/K174,"")</f>
        <v/>
      </c>
      <c r="O174" s="22">
        <f>IF(OR(A174="",D174="",F174="",G174="",H174="",I174=""),"",IF(COUNTIF('Configuración'!$D$2:$D$31,A174)&gt;0,"Día cerrado",IF(OR(F174&lt;'Configuración'!$B$5,H174&gt;'Configuración'!$B$6),"Fuera de horario",IF(K174=0,"Sin capacidad",IF(L174&gt;K174,"Sobrecupo",IF(I174="Cancelada","OK",IF(COUNTIFS($A$2:$A$501,A174,$D$2:$D$501,D174,$F$2:$F$501,"&lt;"&amp;H174,$H$2:$H$501,"&gt;"&amp;F174,$I$2:$I$501,"&lt;&gt;Cancelada")-1&gt;0,"Traslape","OK")))))))</f>
        <v/>
      </c>
      <c r="P174" s="23" t="n"/>
      <c r="Q174">
        <f>IFERROR(IF(INDEX('Bahías'!$A$2:$A$21,ROW()-1)="","",INDEX('Bahías'!$A$2:$A$21,ROW()-1)),"")</f>
        <v/>
      </c>
      <c r="R174">
        <f>IFERROR(IF(INDEX('Configuración'!$G$2:$G$10,ROW()-1)="","",INDEX('Configuración'!$G$2:$G$10,ROW()-1)),"")</f>
        <v/>
      </c>
    </row>
    <row r="175">
      <c r="A175" s="11" t="n"/>
      <c r="B175" s="12" t="n"/>
      <c r="C175" s="17" t="n"/>
      <c r="D175" s="17" t="n"/>
      <c r="E175" s="17" t="n"/>
      <c r="F175" s="34" t="n"/>
      <c r="G175" s="19" t="n"/>
      <c r="H175" s="36">
        <f>IF(OR(F175="",G175=""),"",F175+G175/24)</f>
        <v/>
      </c>
      <c r="I175" s="17" t="n"/>
      <c r="J175" s="25">
        <f>IF(OR(A175="",G175="",I175=""),"",IF(I175="Cancelada",0,G175))</f>
        <v/>
      </c>
      <c r="K175" s="25">
        <f>IF(OR(A175="",D175=""),"",IF(COUNTIF('Configuración'!$D$2:$D$31,A175)&gt;0,0,IF(IFERROR(VLOOKUP(D175,'Bahías'!$A$2:$J$21,3,FALSE),"No")&lt;&gt;"Sí",0,IFERROR(CHOOSE(WEEKDAY(A175,2),VLOOKUP(D175,'Bahías'!$A$2:$J$21,4,FALSE),VLOOKUP(D175,'Bahías'!$A$2:$J$21,5,FALSE),VLOOKUP(D175,'Bahías'!$A$2:$J$21,6,FALSE),VLOOKUP(D175,'Bahías'!$A$2:$J$21,7,FALSE),VLOOKUP(D175,'Bahías'!$A$2:$J$21,8,FALSE),VLOOKUP(D175,'Bahías'!$A$2:$J$21,9,FALSE),VLOOKUP(D175,'Bahías'!$A$2:$J$21,10,FALSE)),""))))</f>
        <v/>
      </c>
      <c r="L175" s="25">
        <f>IF(OR(A175="",D175=""),"",SUMIFS($J$2:$J$501,$A$2:$A$501,A175,$D$2:$D$501,D175))</f>
        <v/>
      </c>
      <c r="M175" s="25">
        <f>IF(OR(K175="",L175=""),"",K175-L175)</f>
        <v/>
      </c>
      <c r="N175" s="26">
        <f>IFERROR(L175/K175,"")</f>
        <v/>
      </c>
      <c r="O175" s="27">
        <f>IF(OR(A175="",D175="",F175="",G175="",H175="",I175=""),"",IF(COUNTIF('Configuración'!$D$2:$D$31,A175)&gt;0,"Día cerrado",IF(OR(F175&lt;'Configuración'!$B$5,H175&gt;'Configuración'!$B$6),"Fuera de horario",IF(K175=0,"Sin capacidad",IF(L175&gt;K175,"Sobrecupo",IF(I175="Cancelada","OK",IF(COUNTIFS($A$2:$A$501,A175,$D$2:$D$501,D175,$F$2:$F$501,"&lt;"&amp;H175,$H$2:$H$501,"&gt;"&amp;F175,$I$2:$I$501,"&lt;&gt;Cancelada")-1&gt;0,"Traslape","OK")))))))</f>
        <v/>
      </c>
      <c r="P175" s="23" t="n"/>
      <c r="Q175">
        <f>IFERROR(IF(INDEX('Bahías'!$A$2:$A$21,ROW()-1)="","",INDEX('Bahías'!$A$2:$A$21,ROW()-1)),"")</f>
        <v/>
      </c>
      <c r="R175">
        <f>IFERROR(IF(INDEX('Configuración'!$G$2:$G$10,ROW()-1)="","",INDEX('Configuración'!$G$2:$G$10,ROW()-1)),"")</f>
        <v/>
      </c>
    </row>
    <row r="176">
      <c r="A176" s="11" t="n"/>
      <c r="B176" s="12" t="n"/>
      <c r="C176" s="17" t="n"/>
      <c r="D176" s="17" t="n"/>
      <c r="E176" s="17" t="n"/>
      <c r="F176" s="34" t="n"/>
      <c r="G176" s="19" t="n"/>
      <c r="H176" s="35">
        <f>IF(OR(F176="",G176=""),"",F176+G176/24)</f>
        <v/>
      </c>
      <c r="I176" s="17" t="n"/>
      <c r="J176" s="5">
        <f>IF(OR(A176="",G176="",I176=""),"",IF(I176="Cancelada",0,G176))</f>
        <v/>
      </c>
      <c r="K176" s="5">
        <f>IF(OR(A176="",D176=""),"",IF(COUNTIF('Configuración'!$D$2:$D$31,A176)&gt;0,0,IF(IFERROR(VLOOKUP(D176,'Bahías'!$A$2:$J$21,3,FALSE),"No")&lt;&gt;"Sí",0,IFERROR(CHOOSE(WEEKDAY(A176,2),VLOOKUP(D176,'Bahías'!$A$2:$J$21,4,FALSE),VLOOKUP(D176,'Bahías'!$A$2:$J$21,5,FALSE),VLOOKUP(D176,'Bahías'!$A$2:$J$21,6,FALSE),VLOOKUP(D176,'Bahías'!$A$2:$J$21,7,FALSE),VLOOKUP(D176,'Bahías'!$A$2:$J$21,8,FALSE),VLOOKUP(D176,'Bahías'!$A$2:$J$21,9,FALSE),VLOOKUP(D176,'Bahías'!$A$2:$J$21,10,FALSE)),""))))</f>
        <v/>
      </c>
      <c r="L176" s="5">
        <f>IF(OR(A176="",D176=""),"",SUMIFS($J$2:$J$501,$A$2:$A$501,A176,$D$2:$D$501,D176))</f>
        <v/>
      </c>
      <c r="M176" s="5">
        <f>IF(OR(K176="",L176=""),"",K176-L176)</f>
        <v/>
      </c>
      <c r="N176" s="21">
        <f>IFERROR(L176/K176,"")</f>
        <v/>
      </c>
      <c r="O176" s="22">
        <f>IF(OR(A176="",D176="",F176="",G176="",H176="",I176=""),"",IF(COUNTIF('Configuración'!$D$2:$D$31,A176)&gt;0,"Día cerrado",IF(OR(F176&lt;'Configuración'!$B$5,H176&gt;'Configuración'!$B$6),"Fuera de horario",IF(K176=0,"Sin capacidad",IF(L176&gt;K176,"Sobrecupo",IF(I176="Cancelada","OK",IF(COUNTIFS($A$2:$A$501,A176,$D$2:$D$501,D176,$F$2:$F$501,"&lt;"&amp;H176,$H$2:$H$501,"&gt;"&amp;F176,$I$2:$I$501,"&lt;&gt;Cancelada")-1&gt;0,"Traslape","OK")))))))</f>
        <v/>
      </c>
      <c r="P176" s="23" t="n"/>
      <c r="Q176">
        <f>IFERROR(IF(INDEX('Bahías'!$A$2:$A$21,ROW()-1)="","",INDEX('Bahías'!$A$2:$A$21,ROW()-1)),"")</f>
        <v/>
      </c>
      <c r="R176">
        <f>IFERROR(IF(INDEX('Configuración'!$G$2:$G$10,ROW()-1)="","",INDEX('Configuración'!$G$2:$G$10,ROW()-1)),"")</f>
        <v/>
      </c>
    </row>
    <row r="177">
      <c r="A177" s="11" t="n"/>
      <c r="B177" s="12" t="n"/>
      <c r="C177" s="17" t="n"/>
      <c r="D177" s="17" t="n"/>
      <c r="E177" s="17" t="n"/>
      <c r="F177" s="34" t="n"/>
      <c r="G177" s="19" t="n"/>
      <c r="H177" s="36">
        <f>IF(OR(F177="",G177=""),"",F177+G177/24)</f>
        <v/>
      </c>
      <c r="I177" s="17" t="n"/>
      <c r="J177" s="25">
        <f>IF(OR(A177="",G177="",I177=""),"",IF(I177="Cancelada",0,G177))</f>
        <v/>
      </c>
      <c r="K177" s="25">
        <f>IF(OR(A177="",D177=""),"",IF(COUNTIF('Configuración'!$D$2:$D$31,A177)&gt;0,0,IF(IFERROR(VLOOKUP(D177,'Bahías'!$A$2:$J$21,3,FALSE),"No")&lt;&gt;"Sí",0,IFERROR(CHOOSE(WEEKDAY(A177,2),VLOOKUP(D177,'Bahías'!$A$2:$J$21,4,FALSE),VLOOKUP(D177,'Bahías'!$A$2:$J$21,5,FALSE),VLOOKUP(D177,'Bahías'!$A$2:$J$21,6,FALSE),VLOOKUP(D177,'Bahías'!$A$2:$J$21,7,FALSE),VLOOKUP(D177,'Bahías'!$A$2:$J$21,8,FALSE),VLOOKUP(D177,'Bahías'!$A$2:$J$21,9,FALSE),VLOOKUP(D177,'Bahías'!$A$2:$J$21,10,FALSE)),""))))</f>
        <v/>
      </c>
      <c r="L177" s="25">
        <f>IF(OR(A177="",D177=""),"",SUMIFS($J$2:$J$501,$A$2:$A$501,A177,$D$2:$D$501,D177))</f>
        <v/>
      </c>
      <c r="M177" s="25">
        <f>IF(OR(K177="",L177=""),"",K177-L177)</f>
        <v/>
      </c>
      <c r="N177" s="26">
        <f>IFERROR(L177/K177,"")</f>
        <v/>
      </c>
      <c r="O177" s="27">
        <f>IF(OR(A177="",D177="",F177="",G177="",H177="",I177=""),"",IF(COUNTIF('Configuración'!$D$2:$D$31,A177)&gt;0,"Día cerrado",IF(OR(F177&lt;'Configuración'!$B$5,H177&gt;'Configuración'!$B$6),"Fuera de horario",IF(K177=0,"Sin capacidad",IF(L177&gt;K177,"Sobrecupo",IF(I177="Cancelada","OK",IF(COUNTIFS($A$2:$A$501,A177,$D$2:$D$501,D177,$F$2:$F$501,"&lt;"&amp;H177,$H$2:$H$501,"&gt;"&amp;F177,$I$2:$I$501,"&lt;&gt;Cancelada")-1&gt;0,"Traslape","OK")))))))</f>
        <v/>
      </c>
      <c r="P177" s="23" t="n"/>
      <c r="Q177">
        <f>IFERROR(IF(INDEX('Bahías'!$A$2:$A$21,ROW()-1)="","",INDEX('Bahías'!$A$2:$A$21,ROW()-1)),"")</f>
        <v/>
      </c>
      <c r="R177">
        <f>IFERROR(IF(INDEX('Configuración'!$G$2:$G$10,ROW()-1)="","",INDEX('Configuración'!$G$2:$G$10,ROW()-1)),"")</f>
        <v/>
      </c>
    </row>
    <row r="178">
      <c r="A178" s="11" t="n"/>
      <c r="B178" s="12" t="n"/>
      <c r="C178" s="17" t="n"/>
      <c r="D178" s="17" t="n"/>
      <c r="E178" s="17" t="n"/>
      <c r="F178" s="34" t="n"/>
      <c r="G178" s="19" t="n"/>
      <c r="H178" s="35">
        <f>IF(OR(F178="",G178=""),"",F178+G178/24)</f>
        <v/>
      </c>
      <c r="I178" s="17" t="n"/>
      <c r="J178" s="5">
        <f>IF(OR(A178="",G178="",I178=""),"",IF(I178="Cancelada",0,G178))</f>
        <v/>
      </c>
      <c r="K178" s="5">
        <f>IF(OR(A178="",D178=""),"",IF(COUNTIF('Configuración'!$D$2:$D$31,A178)&gt;0,0,IF(IFERROR(VLOOKUP(D178,'Bahías'!$A$2:$J$21,3,FALSE),"No")&lt;&gt;"Sí",0,IFERROR(CHOOSE(WEEKDAY(A178,2),VLOOKUP(D178,'Bahías'!$A$2:$J$21,4,FALSE),VLOOKUP(D178,'Bahías'!$A$2:$J$21,5,FALSE),VLOOKUP(D178,'Bahías'!$A$2:$J$21,6,FALSE),VLOOKUP(D178,'Bahías'!$A$2:$J$21,7,FALSE),VLOOKUP(D178,'Bahías'!$A$2:$J$21,8,FALSE),VLOOKUP(D178,'Bahías'!$A$2:$J$21,9,FALSE),VLOOKUP(D178,'Bahías'!$A$2:$J$21,10,FALSE)),""))))</f>
        <v/>
      </c>
      <c r="L178" s="5">
        <f>IF(OR(A178="",D178=""),"",SUMIFS($J$2:$J$501,$A$2:$A$501,A178,$D$2:$D$501,D178))</f>
        <v/>
      </c>
      <c r="M178" s="5">
        <f>IF(OR(K178="",L178=""),"",K178-L178)</f>
        <v/>
      </c>
      <c r="N178" s="21">
        <f>IFERROR(L178/K178,"")</f>
        <v/>
      </c>
      <c r="O178" s="22">
        <f>IF(OR(A178="",D178="",F178="",G178="",H178="",I178=""),"",IF(COUNTIF('Configuración'!$D$2:$D$31,A178)&gt;0,"Día cerrado",IF(OR(F178&lt;'Configuración'!$B$5,H178&gt;'Configuración'!$B$6),"Fuera de horario",IF(K178=0,"Sin capacidad",IF(L178&gt;K178,"Sobrecupo",IF(I178="Cancelada","OK",IF(COUNTIFS($A$2:$A$501,A178,$D$2:$D$501,D178,$F$2:$F$501,"&lt;"&amp;H178,$H$2:$H$501,"&gt;"&amp;F178,$I$2:$I$501,"&lt;&gt;Cancelada")-1&gt;0,"Traslape","OK")))))))</f>
        <v/>
      </c>
      <c r="P178" s="23" t="n"/>
      <c r="Q178">
        <f>IFERROR(IF(INDEX('Bahías'!$A$2:$A$21,ROW()-1)="","",INDEX('Bahías'!$A$2:$A$21,ROW()-1)),"")</f>
        <v/>
      </c>
      <c r="R178">
        <f>IFERROR(IF(INDEX('Configuración'!$G$2:$G$10,ROW()-1)="","",INDEX('Configuración'!$G$2:$G$10,ROW()-1)),"")</f>
        <v/>
      </c>
    </row>
    <row r="179">
      <c r="A179" s="11" t="n"/>
      <c r="B179" s="12" t="n"/>
      <c r="C179" s="17" t="n"/>
      <c r="D179" s="17" t="n"/>
      <c r="E179" s="17" t="n"/>
      <c r="F179" s="34" t="n"/>
      <c r="G179" s="19" t="n"/>
      <c r="H179" s="36">
        <f>IF(OR(F179="",G179=""),"",F179+G179/24)</f>
        <v/>
      </c>
      <c r="I179" s="17" t="n"/>
      <c r="J179" s="25">
        <f>IF(OR(A179="",G179="",I179=""),"",IF(I179="Cancelada",0,G179))</f>
        <v/>
      </c>
      <c r="K179" s="25">
        <f>IF(OR(A179="",D179=""),"",IF(COUNTIF('Configuración'!$D$2:$D$31,A179)&gt;0,0,IF(IFERROR(VLOOKUP(D179,'Bahías'!$A$2:$J$21,3,FALSE),"No")&lt;&gt;"Sí",0,IFERROR(CHOOSE(WEEKDAY(A179,2),VLOOKUP(D179,'Bahías'!$A$2:$J$21,4,FALSE),VLOOKUP(D179,'Bahías'!$A$2:$J$21,5,FALSE),VLOOKUP(D179,'Bahías'!$A$2:$J$21,6,FALSE),VLOOKUP(D179,'Bahías'!$A$2:$J$21,7,FALSE),VLOOKUP(D179,'Bahías'!$A$2:$J$21,8,FALSE),VLOOKUP(D179,'Bahías'!$A$2:$J$21,9,FALSE),VLOOKUP(D179,'Bahías'!$A$2:$J$21,10,FALSE)),""))))</f>
        <v/>
      </c>
      <c r="L179" s="25">
        <f>IF(OR(A179="",D179=""),"",SUMIFS($J$2:$J$501,$A$2:$A$501,A179,$D$2:$D$501,D179))</f>
        <v/>
      </c>
      <c r="M179" s="25">
        <f>IF(OR(K179="",L179=""),"",K179-L179)</f>
        <v/>
      </c>
      <c r="N179" s="26">
        <f>IFERROR(L179/K179,"")</f>
        <v/>
      </c>
      <c r="O179" s="27">
        <f>IF(OR(A179="",D179="",F179="",G179="",H179="",I179=""),"",IF(COUNTIF('Configuración'!$D$2:$D$31,A179)&gt;0,"Día cerrado",IF(OR(F179&lt;'Configuración'!$B$5,H179&gt;'Configuración'!$B$6),"Fuera de horario",IF(K179=0,"Sin capacidad",IF(L179&gt;K179,"Sobrecupo",IF(I179="Cancelada","OK",IF(COUNTIFS($A$2:$A$501,A179,$D$2:$D$501,D179,$F$2:$F$501,"&lt;"&amp;H179,$H$2:$H$501,"&gt;"&amp;F179,$I$2:$I$501,"&lt;&gt;Cancelada")-1&gt;0,"Traslape","OK")))))))</f>
        <v/>
      </c>
      <c r="P179" s="23" t="n"/>
      <c r="Q179">
        <f>IFERROR(IF(INDEX('Bahías'!$A$2:$A$21,ROW()-1)="","",INDEX('Bahías'!$A$2:$A$21,ROW()-1)),"")</f>
        <v/>
      </c>
      <c r="R179">
        <f>IFERROR(IF(INDEX('Configuración'!$G$2:$G$10,ROW()-1)="","",INDEX('Configuración'!$G$2:$G$10,ROW()-1)),"")</f>
        <v/>
      </c>
    </row>
    <row r="180">
      <c r="A180" s="11" t="n"/>
      <c r="B180" s="12" t="n"/>
      <c r="C180" s="17" t="n"/>
      <c r="D180" s="17" t="n"/>
      <c r="E180" s="17" t="n"/>
      <c r="F180" s="34" t="n"/>
      <c r="G180" s="19" t="n"/>
      <c r="H180" s="35">
        <f>IF(OR(F180="",G180=""),"",F180+G180/24)</f>
        <v/>
      </c>
      <c r="I180" s="17" t="n"/>
      <c r="J180" s="5">
        <f>IF(OR(A180="",G180="",I180=""),"",IF(I180="Cancelada",0,G180))</f>
        <v/>
      </c>
      <c r="K180" s="5">
        <f>IF(OR(A180="",D180=""),"",IF(COUNTIF('Configuración'!$D$2:$D$31,A180)&gt;0,0,IF(IFERROR(VLOOKUP(D180,'Bahías'!$A$2:$J$21,3,FALSE),"No")&lt;&gt;"Sí",0,IFERROR(CHOOSE(WEEKDAY(A180,2),VLOOKUP(D180,'Bahías'!$A$2:$J$21,4,FALSE),VLOOKUP(D180,'Bahías'!$A$2:$J$21,5,FALSE),VLOOKUP(D180,'Bahías'!$A$2:$J$21,6,FALSE),VLOOKUP(D180,'Bahías'!$A$2:$J$21,7,FALSE),VLOOKUP(D180,'Bahías'!$A$2:$J$21,8,FALSE),VLOOKUP(D180,'Bahías'!$A$2:$J$21,9,FALSE),VLOOKUP(D180,'Bahías'!$A$2:$J$21,10,FALSE)),""))))</f>
        <v/>
      </c>
      <c r="L180" s="5">
        <f>IF(OR(A180="",D180=""),"",SUMIFS($J$2:$J$501,$A$2:$A$501,A180,$D$2:$D$501,D180))</f>
        <v/>
      </c>
      <c r="M180" s="5">
        <f>IF(OR(K180="",L180=""),"",K180-L180)</f>
        <v/>
      </c>
      <c r="N180" s="21">
        <f>IFERROR(L180/K180,"")</f>
        <v/>
      </c>
      <c r="O180" s="22">
        <f>IF(OR(A180="",D180="",F180="",G180="",H180="",I180=""),"",IF(COUNTIF('Configuración'!$D$2:$D$31,A180)&gt;0,"Día cerrado",IF(OR(F180&lt;'Configuración'!$B$5,H180&gt;'Configuración'!$B$6),"Fuera de horario",IF(K180=0,"Sin capacidad",IF(L180&gt;K180,"Sobrecupo",IF(I180="Cancelada","OK",IF(COUNTIFS($A$2:$A$501,A180,$D$2:$D$501,D180,$F$2:$F$501,"&lt;"&amp;H180,$H$2:$H$501,"&gt;"&amp;F180,$I$2:$I$501,"&lt;&gt;Cancelada")-1&gt;0,"Traslape","OK")))))))</f>
        <v/>
      </c>
      <c r="P180" s="23" t="n"/>
      <c r="Q180">
        <f>IFERROR(IF(INDEX('Bahías'!$A$2:$A$21,ROW()-1)="","",INDEX('Bahías'!$A$2:$A$21,ROW()-1)),"")</f>
        <v/>
      </c>
      <c r="R180">
        <f>IFERROR(IF(INDEX('Configuración'!$G$2:$G$10,ROW()-1)="","",INDEX('Configuración'!$G$2:$G$10,ROW()-1)),"")</f>
        <v/>
      </c>
    </row>
    <row r="181">
      <c r="A181" s="11" t="n"/>
      <c r="B181" s="12" t="n"/>
      <c r="C181" s="17" t="n"/>
      <c r="D181" s="17" t="n"/>
      <c r="E181" s="17" t="n"/>
      <c r="F181" s="34" t="n"/>
      <c r="G181" s="19" t="n"/>
      <c r="H181" s="36">
        <f>IF(OR(F181="",G181=""),"",F181+G181/24)</f>
        <v/>
      </c>
      <c r="I181" s="17" t="n"/>
      <c r="J181" s="25">
        <f>IF(OR(A181="",G181="",I181=""),"",IF(I181="Cancelada",0,G181))</f>
        <v/>
      </c>
      <c r="K181" s="25">
        <f>IF(OR(A181="",D181=""),"",IF(COUNTIF('Configuración'!$D$2:$D$31,A181)&gt;0,0,IF(IFERROR(VLOOKUP(D181,'Bahías'!$A$2:$J$21,3,FALSE),"No")&lt;&gt;"Sí",0,IFERROR(CHOOSE(WEEKDAY(A181,2),VLOOKUP(D181,'Bahías'!$A$2:$J$21,4,FALSE),VLOOKUP(D181,'Bahías'!$A$2:$J$21,5,FALSE),VLOOKUP(D181,'Bahías'!$A$2:$J$21,6,FALSE),VLOOKUP(D181,'Bahías'!$A$2:$J$21,7,FALSE),VLOOKUP(D181,'Bahías'!$A$2:$J$21,8,FALSE),VLOOKUP(D181,'Bahías'!$A$2:$J$21,9,FALSE),VLOOKUP(D181,'Bahías'!$A$2:$J$21,10,FALSE)),""))))</f>
        <v/>
      </c>
      <c r="L181" s="25">
        <f>IF(OR(A181="",D181=""),"",SUMIFS($J$2:$J$501,$A$2:$A$501,A181,$D$2:$D$501,D181))</f>
        <v/>
      </c>
      <c r="M181" s="25">
        <f>IF(OR(K181="",L181=""),"",K181-L181)</f>
        <v/>
      </c>
      <c r="N181" s="26">
        <f>IFERROR(L181/K181,"")</f>
        <v/>
      </c>
      <c r="O181" s="27">
        <f>IF(OR(A181="",D181="",F181="",G181="",H181="",I181=""),"",IF(COUNTIF('Configuración'!$D$2:$D$31,A181)&gt;0,"Día cerrado",IF(OR(F181&lt;'Configuración'!$B$5,H181&gt;'Configuración'!$B$6),"Fuera de horario",IF(K181=0,"Sin capacidad",IF(L181&gt;K181,"Sobrecupo",IF(I181="Cancelada","OK",IF(COUNTIFS($A$2:$A$501,A181,$D$2:$D$501,D181,$F$2:$F$501,"&lt;"&amp;H181,$H$2:$H$501,"&gt;"&amp;F181,$I$2:$I$501,"&lt;&gt;Cancelada")-1&gt;0,"Traslape","OK")))))))</f>
        <v/>
      </c>
      <c r="P181" s="23" t="n"/>
      <c r="Q181">
        <f>IFERROR(IF(INDEX('Bahías'!$A$2:$A$21,ROW()-1)="","",INDEX('Bahías'!$A$2:$A$21,ROW()-1)),"")</f>
        <v/>
      </c>
      <c r="R181">
        <f>IFERROR(IF(INDEX('Configuración'!$G$2:$G$10,ROW()-1)="","",INDEX('Configuración'!$G$2:$G$10,ROW()-1)),"")</f>
        <v/>
      </c>
    </row>
    <row r="182">
      <c r="A182" s="11" t="n"/>
      <c r="B182" s="12" t="n"/>
      <c r="C182" s="17" t="n"/>
      <c r="D182" s="17" t="n"/>
      <c r="E182" s="17" t="n"/>
      <c r="F182" s="34" t="n"/>
      <c r="G182" s="19" t="n"/>
      <c r="H182" s="35">
        <f>IF(OR(F182="",G182=""),"",F182+G182/24)</f>
        <v/>
      </c>
      <c r="I182" s="17" t="n"/>
      <c r="J182" s="5">
        <f>IF(OR(A182="",G182="",I182=""),"",IF(I182="Cancelada",0,G182))</f>
        <v/>
      </c>
      <c r="K182" s="5">
        <f>IF(OR(A182="",D182=""),"",IF(COUNTIF('Configuración'!$D$2:$D$31,A182)&gt;0,0,IF(IFERROR(VLOOKUP(D182,'Bahías'!$A$2:$J$21,3,FALSE),"No")&lt;&gt;"Sí",0,IFERROR(CHOOSE(WEEKDAY(A182,2),VLOOKUP(D182,'Bahías'!$A$2:$J$21,4,FALSE),VLOOKUP(D182,'Bahías'!$A$2:$J$21,5,FALSE),VLOOKUP(D182,'Bahías'!$A$2:$J$21,6,FALSE),VLOOKUP(D182,'Bahías'!$A$2:$J$21,7,FALSE),VLOOKUP(D182,'Bahías'!$A$2:$J$21,8,FALSE),VLOOKUP(D182,'Bahías'!$A$2:$J$21,9,FALSE),VLOOKUP(D182,'Bahías'!$A$2:$J$21,10,FALSE)),""))))</f>
        <v/>
      </c>
      <c r="L182" s="5">
        <f>IF(OR(A182="",D182=""),"",SUMIFS($J$2:$J$501,$A$2:$A$501,A182,$D$2:$D$501,D182))</f>
        <v/>
      </c>
      <c r="M182" s="5">
        <f>IF(OR(K182="",L182=""),"",K182-L182)</f>
        <v/>
      </c>
      <c r="N182" s="21">
        <f>IFERROR(L182/K182,"")</f>
        <v/>
      </c>
      <c r="O182" s="22">
        <f>IF(OR(A182="",D182="",F182="",G182="",H182="",I182=""),"",IF(COUNTIF('Configuración'!$D$2:$D$31,A182)&gt;0,"Día cerrado",IF(OR(F182&lt;'Configuración'!$B$5,H182&gt;'Configuración'!$B$6),"Fuera de horario",IF(K182=0,"Sin capacidad",IF(L182&gt;K182,"Sobrecupo",IF(I182="Cancelada","OK",IF(COUNTIFS($A$2:$A$501,A182,$D$2:$D$501,D182,$F$2:$F$501,"&lt;"&amp;H182,$H$2:$H$501,"&gt;"&amp;F182,$I$2:$I$501,"&lt;&gt;Cancelada")-1&gt;0,"Traslape","OK")))))))</f>
        <v/>
      </c>
      <c r="P182" s="23" t="n"/>
      <c r="Q182">
        <f>IFERROR(IF(INDEX('Bahías'!$A$2:$A$21,ROW()-1)="","",INDEX('Bahías'!$A$2:$A$21,ROW()-1)),"")</f>
        <v/>
      </c>
      <c r="R182">
        <f>IFERROR(IF(INDEX('Configuración'!$G$2:$G$10,ROW()-1)="","",INDEX('Configuración'!$G$2:$G$10,ROW()-1)),"")</f>
        <v/>
      </c>
    </row>
    <row r="183">
      <c r="A183" s="11" t="n"/>
      <c r="B183" s="12" t="n"/>
      <c r="C183" s="17" t="n"/>
      <c r="D183" s="17" t="n"/>
      <c r="E183" s="17" t="n"/>
      <c r="F183" s="34" t="n"/>
      <c r="G183" s="19" t="n"/>
      <c r="H183" s="36">
        <f>IF(OR(F183="",G183=""),"",F183+G183/24)</f>
        <v/>
      </c>
      <c r="I183" s="17" t="n"/>
      <c r="J183" s="25">
        <f>IF(OR(A183="",G183="",I183=""),"",IF(I183="Cancelada",0,G183))</f>
        <v/>
      </c>
      <c r="K183" s="25">
        <f>IF(OR(A183="",D183=""),"",IF(COUNTIF('Configuración'!$D$2:$D$31,A183)&gt;0,0,IF(IFERROR(VLOOKUP(D183,'Bahías'!$A$2:$J$21,3,FALSE),"No")&lt;&gt;"Sí",0,IFERROR(CHOOSE(WEEKDAY(A183,2),VLOOKUP(D183,'Bahías'!$A$2:$J$21,4,FALSE),VLOOKUP(D183,'Bahías'!$A$2:$J$21,5,FALSE),VLOOKUP(D183,'Bahías'!$A$2:$J$21,6,FALSE),VLOOKUP(D183,'Bahías'!$A$2:$J$21,7,FALSE),VLOOKUP(D183,'Bahías'!$A$2:$J$21,8,FALSE),VLOOKUP(D183,'Bahías'!$A$2:$J$21,9,FALSE),VLOOKUP(D183,'Bahías'!$A$2:$J$21,10,FALSE)),""))))</f>
        <v/>
      </c>
      <c r="L183" s="25">
        <f>IF(OR(A183="",D183=""),"",SUMIFS($J$2:$J$501,$A$2:$A$501,A183,$D$2:$D$501,D183))</f>
        <v/>
      </c>
      <c r="M183" s="25">
        <f>IF(OR(K183="",L183=""),"",K183-L183)</f>
        <v/>
      </c>
      <c r="N183" s="26">
        <f>IFERROR(L183/K183,"")</f>
        <v/>
      </c>
      <c r="O183" s="27">
        <f>IF(OR(A183="",D183="",F183="",G183="",H183="",I183=""),"",IF(COUNTIF('Configuración'!$D$2:$D$31,A183)&gt;0,"Día cerrado",IF(OR(F183&lt;'Configuración'!$B$5,H183&gt;'Configuración'!$B$6),"Fuera de horario",IF(K183=0,"Sin capacidad",IF(L183&gt;K183,"Sobrecupo",IF(I183="Cancelada","OK",IF(COUNTIFS($A$2:$A$501,A183,$D$2:$D$501,D183,$F$2:$F$501,"&lt;"&amp;H183,$H$2:$H$501,"&gt;"&amp;F183,$I$2:$I$501,"&lt;&gt;Cancelada")-1&gt;0,"Traslape","OK")))))))</f>
        <v/>
      </c>
      <c r="P183" s="23" t="n"/>
      <c r="Q183">
        <f>IFERROR(IF(INDEX('Bahías'!$A$2:$A$21,ROW()-1)="","",INDEX('Bahías'!$A$2:$A$21,ROW()-1)),"")</f>
        <v/>
      </c>
      <c r="R183">
        <f>IFERROR(IF(INDEX('Configuración'!$G$2:$G$10,ROW()-1)="","",INDEX('Configuración'!$G$2:$G$10,ROW()-1)),"")</f>
        <v/>
      </c>
    </row>
    <row r="184">
      <c r="A184" s="11" t="n"/>
      <c r="B184" s="12" t="n"/>
      <c r="C184" s="17" t="n"/>
      <c r="D184" s="17" t="n"/>
      <c r="E184" s="17" t="n"/>
      <c r="F184" s="34" t="n"/>
      <c r="G184" s="19" t="n"/>
      <c r="H184" s="35">
        <f>IF(OR(F184="",G184=""),"",F184+G184/24)</f>
        <v/>
      </c>
      <c r="I184" s="17" t="n"/>
      <c r="J184" s="5">
        <f>IF(OR(A184="",G184="",I184=""),"",IF(I184="Cancelada",0,G184))</f>
        <v/>
      </c>
      <c r="K184" s="5">
        <f>IF(OR(A184="",D184=""),"",IF(COUNTIF('Configuración'!$D$2:$D$31,A184)&gt;0,0,IF(IFERROR(VLOOKUP(D184,'Bahías'!$A$2:$J$21,3,FALSE),"No")&lt;&gt;"Sí",0,IFERROR(CHOOSE(WEEKDAY(A184,2),VLOOKUP(D184,'Bahías'!$A$2:$J$21,4,FALSE),VLOOKUP(D184,'Bahías'!$A$2:$J$21,5,FALSE),VLOOKUP(D184,'Bahías'!$A$2:$J$21,6,FALSE),VLOOKUP(D184,'Bahías'!$A$2:$J$21,7,FALSE),VLOOKUP(D184,'Bahías'!$A$2:$J$21,8,FALSE),VLOOKUP(D184,'Bahías'!$A$2:$J$21,9,FALSE),VLOOKUP(D184,'Bahías'!$A$2:$J$21,10,FALSE)),""))))</f>
        <v/>
      </c>
      <c r="L184" s="5">
        <f>IF(OR(A184="",D184=""),"",SUMIFS($J$2:$J$501,$A$2:$A$501,A184,$D$2:$D$501,D184))</f>
        <v/>
      </c>
      <c r="M184" s="5">
        <f>IF(OR(K184="",L184=""),"",K184-L184)</f>
        <v/>
      </c>
      <c r="N184" s="21">
        <f>IFERROR(L184/K184,"")</f>
        <v/>
      </c>
      <c r="O184" s="22">
        <f>IF(OR(A184="",D184="",F184="",G184="",H184="",I184=""),"",IF(COUNTIF('Configuración'!$D$2:$D$31,A184)&gt;0,"Día cerrado",IF(OR(F184&lt;'Configuración'!$B$5,H184&gt;'Configuración'!$B$6),"Fuera de horario",IF(K184=0,"Sin capacidad",IF(L184&gt;K184,"Sobrecupo",IF(I184="Cancelada","OK",IF(COUNTIFS($A$2:$A$501,A184,$D$2:$D$501,D184,$F$2:$F$501,"&lt;"&amp;H184,$H$2:$H$501,"&gt;"&amp;F184,$I$2:$I$501,"&lt;&gt;Cancelada")-1&gt;0,"Traslape","OK")))))))</f>
        <v/>
      </c>
      <c r="P184" s="23" t="n"/>
      <c r="Q184">
        <f>IFERROR(IF(INDEX('Bahías'!$A$2:$A$21,ROW()-1)="","",INDEX('Bahías'!$A$2:$A$21,ROW()-1)),"")</f>
        <v/>
      </c>
      <c r="R184">
        <f>IFERROR(IF(INDEX('Configuración'!$G$2:$G$10,ROW()-1)="","",INDEX('Configuración'!$G$2:$G$10,ROW()-1)),"")</f>
        <v/>
      </c>
    </row>
    <row r="185">
      <c r="A185" s="11" t="n"/>
      <c r="B185" s="12" t="n"/>
      <c r="C185" s="17" t="n"/>
      <c r="D185" s="17" t="n"/>
      <c r="E185" s="17" t="n"/>
      <c r="F185" s="34" t="n"/>
      <c r="G185" s="19" t="n"/>
      <c r="H185" s="36">
        <f>IF(OR(F185="",G185=""),"",F185+G185/24)</f>
        <v/>
      </c>
      <c r="I185" s="17" t="n"/>
      <c r="J185" s="25">
        <f>IF(OR(A185="",G185="",I185=""),"",IF(I185="Cancelada",0,G185))</f>
        <v/>
      </c>
      <c r="K185" s="25">
        <f>IF(OR(A185="",D185=""),"",IF(COUNTIF('Configuración'!$D$2:$D$31,A185)&gt;0,0,IF(IFERROR(VLOOKUP(D185,'Bahías'!$A$2:$J$21,3,FALSE),"No")&lt;&gt;"Sí",0,IFERROR(CHOOSE(WEEKDAY(A185,2),VLOOKUP(D185,'Bahías'!$A$2:$J$21,4,FALSE),VLOOKUP(D185,'Bahías'!$A$2:$J$21,5,FALSE),VLOOKUP(D185,'Bahías'!$A$2:$J$21,6,FALSE),VLOOKUP(D185,'Bahías'!$A$2:$J$21,7,FALSE),VLOOKUP(D185,'Bahías'!$A$2:$J$21,8,FALSE),VLOOKUP(D185,'Bahías'!$A$2:$J$21,9,FALSE),VLOOKUP(D185,'Bahías'!$A$2:$J$21,10,FALSE)),""))))</f>
        <v/>
      </c>
      <c r="L185" s="25">
        <f>IF(OR(A185="",D185=""),"",SUMIFS($J$2:$J$501,$A$2:$A$501,A185,$D$2:$D$501,D185))</f>
        <v/>
      </c>
      <c r="M185" s="25">
        <f>IF(OR(K185="",L185=""),"",K185-L185)</f>
        <v/>
      </c>
      <c r="N185" s="26">
        <f>IFERROR(L185/K185,"")</f>
        <v/>
      </c>
      <c r="O185" s="27">
        <f>IF(OR(A185="",D185="",F185="",G185="",H185="",I185=""),"",IF(COUNTIF('Configuración'!$D$2:$D$31,A185)&gt;0,"Día cerrado",IF(OR(F185&lt;'Configuración'!$B$5,H185&gt;'Configuración'!$B$6),"Fuera de horario",IF(K185=0,"Sin capacidad",IF(L185&gt;K185,"Sobrecupo",IF(I185="Cancelada","OK",IF(COUNTIFS($A$2:$A$501,A185,$D$2:$D$501,D185,$F$2:$F$501,"&lt;"&amp;H185,$H$2:$H$501,"&gt;"&amp;F185,$I$2:$I$501,"&lt;&gt;Cancelada")-1&gt;0,"Traslape","OK")))))))</f>
        <v/>
      </c>
      <c r="P185" s="23" t="n"/>
      <c r="Q185">
        <f>IFERROR(IF(INDEX('Bahías'!$A$2:$A$21,ROW()-1)="","",INDEX('Bahías'!$A$2:$A$21,ROW()-1)),"")</f>
        <v/>
      </c>
      <c r="R185">
        <f>IFERROR(IF(INDEX('Configuración'!$G$2:$G$10,ROW()-1)="","",INDEX('Configuración'!$G$2:$G$10,ROW()-1)),"")</f>
        <v/>
      </c>
    </row>
    <row r="186">
      <c r="A186" s="11" t="n"/>
      <c r="B186" s="12" t="n"/>
      <c r="C186" s="17" t="n"/>
      <c r="D186" s="17" t="n"/>
      <c r="E186" s="17" t="n"/>
      <c r="F186" s="34" t="n"/>
      <c r="G186" s="19" t="n"/>
      <c r="H186" s="35">
        <f>IF(OR(F186="",G186=""),"",F186+G186/24)</f>
        <v/>
      </c>
      <c r="I186" s="17" t="n"/>
      <c r="J186" s="5">
        <f>IF(OR(A186="",G186="",I186=""),"",IF(I186="Cancelada",0,G186))</f>
        <v/>
      </c>
      <c r="K186" s="5">
        <f>IF(OR(A186="",D186=""),"",IF(COUNTIF('Configuración'!$D$2:$D$31,A186)&gt;0,0,IF(IFERROR(VLOOKUP(D186,'Bahías'!$A$2:$J$21,3,FALSE),"No")&lt;&gt;"Sí",0,IFERROR(CHOOSE(WEEKDAY(A186,2),VLOOKUP(D186,'Bahías'!$A$2:$J$21,4,FALSE),VLOOKUP(D186,'Bahías'!$A$2:$J$21,5,FALSE),VLOOKUP(D186,'Bahías'!$A$2:$J$21,6,FALSE),VLOOKUP(D186,'Bahías'!$A$2:$J$21,7,FALSE),VLOOKUP(D186,'Bahías'!$A$2:$J$21,8,FALSE),VLOOKUP(D186,'Bahías'!$A$2:$J$21,9,FALSE),VLOOKUP(D186,'Bahías'!$A$2:$J$21,10,FALSE)),""))))</f>
        <v/>
      </c>
      <c r="L186" s="5">
        <f>IF(OR(A186="",D186=""),"",SUMIFS($J$2:$J$501,$A$2:$A$501,A186,$D$2:$D$501,D186))</f>
        <v/>
      </c>
      <c r="M186" s="5">
        <f>IF(OR(K186="",L186=""),"",K186-L186)</f>
        <v/>
      </c>
      <c r="N186" s="21">
        <f>IFERROR(L186/K186,"")</f>
        <v/>
      </c>
      <c r="O186" s="22">
        <f>IF(OR(A186="",D186="",F186="",G186="",H186="",I186=""),"",IF(COUNTIF('Configuración'!$D$2:$D$31,A186)&gt;0,"Día cerrado",IF(OR(F186&lt;'Configuración'!$B$5,H186&gt;'Configuración'!$B$6),"Fuera de horario",IF(K186=0,"Sin capacidad",IF(L186&gt;K186,"Sobrecupo",IF(I186="Cancelada","OK",IF(COUNTIFS($A$2:$A$501,A186,$D$2:$D$501,D186,$F$2:$F$501,"&lt;"&amp;H186,$H$2:$H$501,"&gt;"&amp;F186,$I$2:$I$501,"&lt;&gt;Cancelada")-1&gt;0,"Traslape","OK")))))))</f>
        <v/>
      </c>
      <c r="P186" s="23" t="n"/>
      <c r="Q186">
        <f>IFERROR(IF(INDEX('Bahías'!$A$2:$A$21,ROW()-1)="","",INDEX('Bahías'!$A$2:$A$21,ROW()-1)),"")</f>
        <v/>
      </c>
      <c r="R186">
        <f>IFERROR(IF(INDEX('Configuración'!$G$2:$G$10,ROW()-1)="","",INDEX('Configuración'!$G$2:$G$10,ROW()-1)),"")</f>
        <v/>
      </c>
    </row>
    <row r="187">
      <c r="A187" s="11" t="n"/>
      <c r="B187" s="12" t="n"/>
      <c r="C187" s="17" t="n"/>
      <c r="D187" s="17" t="n"/>
      <c r="E187" s="17" t="n"/>
      <c r="F187" s="34" t="n"/>
      <c r="G187" s="19" t="n"/>
      <c r="H187" s="36">
        <f>IF(OR(F187="",G187=""),"",F187+G187/24)</f>
        <v/>
      </c>
      <c r="I187" s="17" t="n"/>
      <c r="J187" s="25">
        <f>IF(OR(A187="",G187="",I187=""),"",IF(I187="Cancelada",0,G187))</f>
        <v/>
      </c>
      <c r="K187" s="25">
        <f>IF(OR(A187="",D187=""),"",IF(COUNTIF('Configuración'!$D$2:$D$31,A187)&gt;0,0,IF(IFERROR(VLOOKUP(D187,'Bahías'!$A$2:$J$21,3,FALSE),"No")&lt;&gt;"Sí",0,IFERROR(CHOOSE(WEEKDAY(A187,2),VLOOKUP(D187,'Bahías'!$A$2:$J$21,4,FALSE),VLOOKUP(D187,'Bahías'!$A$2:$J$21,5,FALSE),VLOOKUP(D187,'Bahías'!$A$2:$J$21,6,FALSE),VLOOKUP(D187,'Bahías'!$A$2:$J$21,7,FALSE),VLOOKUP(D187,'Bahías'!$A$2:$J$21,8,FALSE),VLOOKUP(D187,'Bahías'!$A$2:$J$21,9,FALSE),VLOOKUP(D187,'Bahías'!$A$2:$J$21,10,FALSE)),""))))</f>
        <v/>
      </c>
      <c r="L187" s="25">
        <f>IF(OR(A187="",D187=""),"",SUMIFS($J$2:$J$501,$A$2:$A$501,A187,$D$2:$D$501,D187))</f>
        <v/>
      </c>
      <c r="M187" s="25">
        <f>IF(OR(K187="",L187=""),"",K187-L187)</f>
        <v/>
      </c>
      <c r="N187" s="26">
        <f>IFERROR(L187/K187,"")</f>
        <v/>
      </c>
      <c r="O187" s="27">
        <f>IF(OR(A187="",D187="",F187="",G187="",H187="",I187=""),"",IF(COUNTIF('Configuración'!$D$2:$D$31,A187)&gt;0,"Día cerrado",IF(OR(F187&lt;'Configuración'!$B$5,H187&gt;'Configuración'!$B$6),"Fuera de horario",IF(K187=0,"Sin capacidad",IF(L187&gt;K187,"Sobrecupo",IF(I187="Cancelada","OK",IF(COUNTIFS($A$2:$A$501,A187,$D$2:$D$501,D187,$F$2:$F$501,"&lt;"&amp;H187,$H$2:$H$501,"&gt;"&amp;F187,$I$2:$I$501,"&lt;&gt;Cancelada")-1&gt;0,"Traslape","OK")))))))</f>
        <v/>
      </c>
      <c r="P187" s="23" t="n"/>
      <c r="Q187">
        <f>IFERROR(IF(INDEX('Bahías'!$A$2:$A$21,ROW()-1)="","",INDEX('Bahías'!$A$2:$A$21,ROW()-1)),"")</f>
        <v/>
      </c>
      <c r="R187">
        <f>IFERROR(IF(INDEX('Configuración'!$G$2:$G$10,ROW()-1)="","",INDEX('Configuración'!$G$2:$G$10,ROW()-1)),"")</f>
        <v/>
      </c>
    </row>
    <row r="188">
      <c r="A188" s="11" t="n"/>
      <c r="B188" s="12" t="n"/>
      <c r="C188" s="17" t="n"/>
      <c r="D188" s="17" t="n"/>
      <c r="E188" s="17" t="n"/>
      <c r="F188" s="34" t="n"/>
      <c r="G188" s="19" t="n"/>
      <c r="H188" s="35">
        <f>IF(OR(F188="",G188=""),"",F188+G188/24)</f>
        <v/>
      </c>
      <c r="I188" s="17" t="n"/>
      <c r="J188" s="5">
        <f>IF(OR(A188="",G188="",I188=""),"",IF(I188="Cancelada",0,G188))</f>
        <v/>
      </c>
      <c r="K188" s="5">
        <f>IF(OR(A188="",D188=""),"",IF(COUNTIF('Configuración'!$D$2:$D$31,A188)&gt;0,0,IF(IFERROR(VLOOKUP(D188,'Bahías'!$A$2:$J$21,3,FALSE),"No")&lt;&gt;"Sí",0,IFERROR(CHOOSE(WEEKDAY(A188,2),VLOOKUP(D188,'Bahías'!$A$2:$J$21,4,FALSE),VLOOKUP(D188,'Bahías'!$A$2:$J$21,5,FALSE),VLOOKUP(D188,'Bahías'!$A$2:$J$21,6,FALSE),VLOOKUP(D188,'Bahías'!$A$2:$J$21,7,FALSE),VLOOKUP(D188,'Bahías'!$A$2:$J$21,8,FALSE),VLOOKUP(D188,'Bahías'!$A$2:$J$21,9,FALSE),VLOOKUP(D188,'Bahías'!$A$2:$J$21,10,FALSE)),""))))</f>
        <v/>
      </c>
      <c r="L188" s="5">
        <f>IF(OR(A188="",D188=""),"",SUMIFS($J$2:$J$501,$A$2:$A$501,A188,$D$2:$D$501,D188))</f>
        <v/>
      </c>
      <c r="M188" s="5">
        <f>IF(OR(K188="",L188=""),"",K188-L188)</f>
        <v/>
      </c>
      <c r="N188" s="21">
        <f>IFERROR(L188/K188,"")</f>
        <v/>
      </c>
      <c r="O188" s="22">
        <f>IF(OR(A188="",D188="",F188="",G188="",H188="",I188=""),"",IF(COUNTIF('Configuración'!$D$2:$D$31,A188)&gt;0,"Día cerrado",IF(OR(F188&lt;'Configuración'!$B$5,H188&gt;'Configuración'!$B$6),"Fuera de horario",IF(K188=0,"Sin capacidad",IF(L188&gt;K188,"Sobrecupo",IF(I188="Cancelada","OK",IF(COUNTIFS($A$2:$A$501,A188,$D$2:$D$501,D188,$F$2:$F$501,"&lt;"&amp;H188,$H$2:$H$501,"&gt;"&amp;F188,$I$2:$I$501,"&lt;&gt;Cancelada")-1&gt;0,"Traslape","OK")))))))</f>
        <v/>
      </c>
      <c r="P188" s="23" t="n"/>
      <c r="Q188">
        <f>IFERROR(IF(INDEX('Bahías'!$A$2:$A$21,ROW()-1)="","",INDEX('Bahías'!$A$2:$A$21,ROW()-1)),"")</f>
        <v/>
      </c>
      <c r="R188">
        <f>IFERROR(IF(INDEX('Configuración'!$G$2:$G$10,ROW()-1)="","",INDEX('Configuración'!$G$2:$G$10,ROW()-1)),"")</f>
        <v/>
      </c>
    </row>
    <row r="189">
      <c r="A189" s="11" t="n"/>
      <c r="B189" s="12" t="n"/>
      <c r="C189" s="17" t="n"/>
      <c r="D189" s="17" t="n"/>
      <c r="E189" s="17" t="n"/>
      <c r="F189" s="34" t="n"/>
      <c r="G189" s="19" t="n"/>
      <c r="H189" s="36">
        <f>IF(OR(F189="",G189=""),"",F189+G189/24)</f>
        <v/>
      </c>
      <c r="I189" s="17" t="n"/>
      <c r="J189" s="25">
        <f>IF(OR(A189="",G189="",I189=""),"",IF(I189="Cancelada",0,G189))</f>
        <v/>
      </c>
      <c r="K189" s="25">
        <f>IF(OR(A189="",D189=""),"",IF(COUNTIF('Configuración'!$D$2:$D$31,A189)&gt;0,0,IF(IFERROR(VLOOKUP(D189,'Bahías'!$A$2:$J$21,3,FALSE),"No")&lt;&gt;"Sí",0,IFERROR(CHOOSE(WEEKDAY(A189,2),VLOOKUP(D189,'Bahías'!$A$2:$J$21,4,FALSE),VLOOKUP(D189,'Bahías'!$A$2:$J$21,5,FALSE),VLOOKUP(D189,'Bahías'!$A$2:$J$21,6,FALSE),VLOOKUP(D189,'Bahías'!$A$2:$J$21,7,FALSE),VLOOKUP(D189,'Bahías'!$A$2:$J$21,8,FALSE),VLOOKUP(D189,'Bahías'!$A$2:$J$21,9,FALSE),VLOOKUP(D189,'Bahías'!$A$2:$J$21,10,FALSE)),""))))</f>
        <v/>
      </c>
      <c r="L189" s="25">
        <f>IF(OR(A189="",D189=""),"",SUMIFS($J$2:$J$501,$A$2:$A$501,A189,$D$2:$D$501,D189))</f>
        <v/>
      </c>
      <c r="M189" s="25">
        <f>IF(OR(K189="",L189=""),"",K189-L189)</f>
        <v/>
      </c>
      <c r="N189" s="26">
        <f>IFERROR(L189/K189,"")</f>
        <v/>
      </c>
      <c r="O189" s="27">
        <f>IF(OR(A189="",D189="",F189="",G189="",H189="",I189=""),"",IF(COUNTIF('Configuración'!$D$2:$D$31,A189)&gt;0,"Día cerrado",IF(OR(F189&lt;'Configuración'!$B$5,H189&gt;'Configuración'!$B$6),"Fuera de horario",IF(K189=0,"Sin capacidad",IF(L189&gt;K189,"Sobrecupo",IF(I189="Cancelada","OK",IF(COUNTIFS($A$2:$A$501,A189,$D$2:$D$501,D189,$F$2:$F$501,"&lt;"&amp;H189,$H$2:$H$501,"&gt;"&amp;F189,$I$2:$I$501,"&lt;&gt;Cancelada")-1&gt;0,"Traslape","OK")))))))</f>
        <v/>
      </c>
      <c r="P189" s="23" t="n"/>
      <c r="Q189">
        <f>IFERROR(IF(INDEX('Bahías'!$A$2:$A$21,ROW()-1)="","",INDEX('Bahías'!$A$2:$A$21,ROW()-1)),"")</f>
        <v/>
      </c>
      <c r="R189">
        <f>IFERROR(IF(INDEX('Configuración'!$G$2:$G$10,ROW()-1)="","",INDEX('Configuración'!$G$2:$G$10,ROW()-1)),"")</f>
        <v/>
      </c>
    </row>
    <row r="190">
      <c r="A190" s="11" t="n"/>
      <c r="B190" s="12" t="n"/>
      <c r="C190" s="17" t="n"/>
      <c r="D190" s="17" t="n"/>
      <c r="E190" s="17" t="n"/>
      <c r="F190" s="34" t="n"/>
      <c r="G190" s="19" t="n"/>
      <c r="H190" s="35">
        <f>IF(OR(F190="",G190=""),"",F190+G190/24)</f>
        <v/>
      </c>
      <c r="I190" s="17" t="n"/>
      <c r="J190" s="5">
        <f>IF(OR(A190="",G190="",I190=""),"",IF(I190="Cancelada",0,G190))</f>
        <v/>
      </c>
      <c r="K190" s="5">
        <f>IF(OR(A190="",D190=""),"",IF(COUNTIF('Configuración'!$D$2:$D$31,A190)&gt;0,0,IF(IFERROR(VLOOKUP(D190,'Bahías'!$A$2:$J$21,3,FALSE),"No")&lt;&gt;"Sí",0,IFERROR(CHOOSE(WEEKDAY(A190,2),VLOOKUP(D190,'Bahías'!$A$2:$J$21,4,FALSE),VLOOKUP(D190,'Bahías'!$A$2:$J$21,5,FALSE),VLOOKUP(D190,'Bahías'!$A$2:$J$21,6,FALSE),VLOOKUP(D190,'Bahías'!$A$2:$J$21,7,FALSE),VLOOKUP(D190,'Bahías'!$A$2:$J$21,8,FALSE),VLOOKUP(D190,'Bahías'!$A$2:$J$21,9,FALSE),VLOOKUP(D190,'Bahías'!$A$2:$J$21,10,FALSE)),""))))</f>
        <v/>
      </c>
      <c r="L190" s="5">
        <f>IF(OR(A190="",D190=""),"",SUMIFS($J$2:$J$501,$A$2:$A$501,A190,$D$2:$D$501,D190))</f>
        <v/>
      </c>
      <c r="M190" s="5">
        <f>IF(OR(K190="",L190=""),"",K190-L190)</f>
        <v/>
      </c>
      <c r="N190" s="21">
        <f>IFERROR(L190/K190,"")</f>
        <v/>
      </c>
      <c r="O190" s="22">
        <f>IF(OR(A190="",D190="",F190="",G190="",H190="",I190=""),"",IF(COUNTIF('Configuración'!$D$2:$D$31,A190)&gt;0,"Día cerrado",IF(OR(F190&lt;'Configuración'!$B$5,H190&gt;'Configuración'!$B$6),"Fuera de horario",IF(K190=0,"Sin capacidad",IF(L190&gt;K190,"Sobrecupo",IF(I190="Cancelada","OK",IF(COUNTIFS($A$2:$A$501,A190,$D$2:$D$501,D190,$F$2:$F$501,"&lt;"&amp;H190,$H$2:$H$501,"&gt;"&amp;F190,$I$2:$I$501,"&lt;&gt;Cancelada")-1&gt;0,"Traslape","OK")))))))</f>
        <v/>
      </c>
      <c r="P190" s="23" t="n"/>
      <c r="Q190">
        <f>IFERROR(IF(INDEX('Bahías'!$A$2:$A$21,ROW()-1)="","",INDEX('Bahías'!$A$2:$A$21,ROW()-1)),"")</f>
        <v/>
      </c>
      <c r="R190">
        <f>IFERROR(IF(INDEX('Configuración'!$G$2:$G$10,ROW()-1)="","",INDEX('Configuración'!$G$2:$G$10,ROW()-1)),"")</f>
        <v/>
      </c>
    </row>
    <row r="191">
      <c r="A191" s="11" t="n"/>
      <c r="B191" s="12" t="n"/>
      <c r="C191" s="17" t="n"/>
      <c r="D191" s="17" t="n"/>
      <c r="E191" s="17" t="n"/>
      <c r="F191" s="34" t="n"/>
      <c r="G191" s="19" t="n"/>
      <c r="H191" s="36">
        <f>IF(OR(F191="",G191=""),"",F191+G191/24)</f>
        <v/>
      </c>
      <c r="I191" s="17" t="n"/>
      <c r="J191" s="25">
        <f>IF(OR(A191="",G191="",I191=""),"",IF(I191="Cancelada",0,G191))</f>
        <v/>
      </c>
      <c r="K191" s="25">
        <f>IF(OR(A191="",D191=""),"",IF(COUNTIF('Configuración'!$D$2:$D$31,A191)&gt;0,0,IF(IFERROR(VLOOKUP(D191,'Bahías'!$A$2:$J$21,3,FALSE),"No")&lt;&gt;"Sí",0,IFERROR(CHOOSE(WEEKDAY(A191,2),VLOOKUP(D191,'Bahías'!$A$2:$J$21,4,FALSE),VLOOKUP(D191,'Bahías'!$A$2:$J$21,5,FALSE),VLOOKUP(D191,'Bahías'!$A$2:$J$21,6,FALSE),VLOOKUP(D191,'Bahías'!$A$2:$J$21,7,FALSE),VLOOKUP(D191,'Bahías'!$A$2:$J$21,8,FALSE),VLOOKUP(D191,'Bahías'!$A$2:$J$21,9,FALSE),VLOOKUP(D191,'Bahías'!$A$2:$J$21,10,FALSE)),""))))</f>
        <v/>
      </c>
      <c r="L191" s="25">
        <f>IF(OR(A191="",D191=""),"",SUMIFS($J$2:$J$501,$A$2:$A$501,A191,$D$2:$D$501,D191))</f>
        <v/>
      </c>
      <c r="M191" s="25">
        <f>IF(OR(K191="",L191=""),"",K191-L191)</f>
        <v/>
      </c>
      <c r="N191" s="26">
        <f>IFERROR(L191/K191,"")</f>
        <v/>
      </c>
      <c r="O191" s="27">
        <f>IF(OR(A191="",D191="",F191="",G191="",H191="",I191=""),"",IF(COUNTIF('Configuración'!$D$2:$D$31,A191)&gt;0,"Día cerrado",IF(OR(F191&lt;'Configuración'!$B$5,H191&gt;'Configuración'!$B$6),"Fuera de horario",IF(K191=0,"Sin capacidad",IF(L191&gt;K191,"Sobrecupo",IF(I191="Cancelada","OK",IF(COUNTIFS($A$2:$A$501,A191,$D$2:$D$501,D191,$F$2:$F$501,"&lt;"&amp;H191,$H$2:$H$501,"&gt;"&amp;F191,$I$2:$I$501,"&lt;&gt;Cancelada")-1&gt;0,"Traslape","OK")))))))</f>
        <v/>
      </c>
      <c r="P191" s="23" t="n"/>
      <c r="Q191">
        <f>IFERROR(IF(INDEX('Bahías'!$A$2:$A$21,ROW()-1)="","",INDEX('Bahías'!$A$2:$A$21,ROW()-1)),"")</f>
        <v/>
      </c>
      <c r="R191">
        <f>IFERROR(IF(INDEX('Configuración'!$G$2:$G$10,ROW()-1)="","",INDEX('Configuración'!$G$2:$G$10,ROW()-1)),"")</f>
        <v/>
      </c>
    </row>
    <row r="192">
      <c r="A192" s="11" t="n"/>
      <c r="B192" s="12" t="n"/>
      <c r="C192" s="17" t="n"/>
      <c r="D192" s="17" t="n"/>
      <c r="E192" s="17" t="n"/>
      <c r="F192" s="34" t="n"/>
      <c r="G192" s="19" t="n"/>
      <c r="H192" s="35">
        <f>IF(OR(F192="",G192=""),"",F192+G192/24)</f>
        <v/>
      </c>
      <c r="I192" s="17" t="n"/>
      <c r="J192" s="5">
        <f>IF(OR(A192="",G192="",I192=""),"",IF(I192="Cancelada",0,G192))</f>
        <v/>
      </c>
      <c r="K192" s="5">
        <f>IF(OR(A192="",D192=""),"",IF(COUNTIF('Configuración'!$D$2:$D$31,A192)&gt;0,0,IF(IFERROR(VLOOKUP(D192,'Bahías'!$A$2:$J$21,3,FALSE),"No")&lt;&gt;"Sí",0,IFERROR(CHOOSE(WEEKDAY(A192,2),VLOOKUP(D192,'Bahías'!$A$2:$J$21,4,FALSE),VLOOKUP(D192,'Bahías'!$A$2:$J$21,5,FALSE),VLOOKUP(D192,'Bahías'!$A$2:$J$21,6,FALSE),VLOOKUP(D192,'Bahías'!$A$2:$J$21,7,FALSE),VLOOKUP(D192,'Bahías'!$A$2:$J$21,8,FALSE),VLOOKUP(D192,'Bahías'!$A$2:$J$21,9,FALSE),VLOOKUP(D192,'Bahías'!$A$2:$J$21,10,FALSE)),""))))</f>
        <v/>
      </c>
      <c r="L192" s="5">
        <f>IF(OR(A192="",D192=""),"",SUMIFS($J$2:$J$501,$A$2:$A$501,A192,$D$2:$D$501,D192))</f>
        <v/>
      </c>
      <c r="M192" s="5">
        <f>IF(OR(K192="",L192=""),"",K192-L192)</f>
        <v/>
      </c>
      <c r="N192" s="21">
        <f>IFERROR(L192/K192,"")</f>
        <v/>
      </c>
      <c r="O192" s="22">
        <f>IF(OR(A192="",D192="",F192="",G192="",H192="",I192=""),"",IF(COUNTIF('Configuración'!$D$2:$D$31,A192)&gt;0,"Día cerrado",IF(OR(F192&lt;'Configuración'!$B$5,H192&gt;'Configuración'!$B$6),"Fuera de horario",IF(K192=0,"Sin capacidad",IF(L192&gt;K192,"Sobrecupo",IF(I192="Cancelada","OK",IF(COUNTIFS($A$2:$A$501,A192,$D$2:$D$501,D192,$F$2:$F$501,"&lt;"&amp;H192,$H$2:$H$501,"&gt;"&amp;F192,$I$2:$I$501,"&lt;&gt;Cancelada")-1&gt;0,"Traslape","OK")))))))</f>
        <v/>
      </c>
      <c r="P192" s="23" t="n"/>
      <c r="Q192">
        <f>IFERROR(IF(INDEX('Bahías'!$A$2:$A$21,ROW()-1)="","",INDEX('Bahías'!$A$2:$A$21,ROW()-1)),"")</f>
        <v/>
      </c>
      <c r="R192">
        <f>IFERROR(IF(INDEX('Configuración'!$G$2:$G$10,ROW()-1)="","",INDEX('Configuración'!$G$2:$G$10,ROW()-1)),"")</f>
        <v/>
      </c>
    </row>
    <row r="193">
      <c r="A193" s="11" t="n"/>
      <c r="B193" s="12" t="n"/>
      <c r="C193" s="17" t="n"/>
      <c r="D193" s="17" t="n"/>
      <c r="E193" s="17" t="n"/>
      <c r="F193" s="34" t="n"/>
      <c r="G193" s="19" t="n"/>
      <c r="H193" s="36">
        <f>IF(OR(F193="",G193=""),"",F193+G193/24)</f>
        <v/>
      </c>
      <c r="I193" s="17" t="n"/>
      <c r="J193" s="25">
        <f>IF(OR(A193="",G193="",I193=""),"",IF(I193="Cancelada",0,G193))</f>
        <v/>
      </c>
      <c r="K193" s="25">
        <f>IF(OR(A193="",D193=""),"",IF(COUNTIF('Configuración'!$D$2:$D$31,A193)&gt;0,0,IF(IFERROR(VLOOKUP(D193,'Bahías'!$A$2:$J$21,3,FALSE),"No")&lt;&gt;"Sí",0,IFERROR(CHOOSE(WEEKDAY(A193,2),VLOOKUP(D193,'Bahías'!$A$2:$J$21,4,FALSE),VLOOKUP(D193,'Bahías'!$A$2:$J$21,5,FALSE),VLOOKUP(D193,'Bahías'!$A$2:$J$21,6,FALSE),VLOOKUP(D193,'Bahías'!$A$2:$J$21,7,FALSE),VLOOKUP(D193,'Bahías'!$A$2:$J$21,8,FALSE),VLOOKUP(D193,'Bahías'!$A$2:$J$21,9,FALSE),VLOOKUP(D193,'Bahías'!$A$2:$J$21,10,FALSE)),""))))</f>
        <v/>
      </c>
      <c r="L193" s="25">
        <f>IF(OR(A193="",D193=""),"",SUMIFS($J$2:$J$501,$A$2:$A$501,A193,$D$2:$D$501,D193))</f>
        <v/>
      </c>
      <c r="M193" s="25">
        <f>IF(OR(K193="",L193=""),"",K193-L193)</f>
        <v/>
      </c>
      <c r="N193" s="26">
        <f>IFERROR(L193/K193,"")</f>
        <v/>
      </c>
      <c r="O193" s="27">
        <f>IF(OR(A193="",D193="",F193="",G193="",H193="",I193=""),"",IF(COUNTIF('Configuración'!$D$2:$D$31,A193)&gt;0,"Día cerrado",IF(OR(F193&lt;'Configuración'!$B$5,H193&gt;'Configuración'!$B$6),"Fuera de horario",IF(K193=0,"Sin capacidad",IF(L193&gt;K193,"Sobrecupo",IF(I193="Cancelada","OK",IF(COUNTIFS($A$2:$A$501,A193,$D$2:$D$501,D193,$F$2:$F$501,"&lt;"&amp;H193,$H$2:$H$501,"&gt;"&amp;F193,$I$2:$I$501,"&lt;&gt;Cancelada")-1&gt;0,"Traslape","OK")))))))</f>
        <v/>
      </c>
      <c r="P193" s="23" t="n"/>
      <c r="Q193">
        <f>IFERROR(IF(INDEX('Bahías'!$A$2:$A$21,ROW()-1)="","",INDEX('Bahías'!$A$2:$A$21,ROW()-1)),"")</f>
        <v/>
      </c>
      <c r="R193">
        <f>IFERROR(IF(INDEX('Configuración'!$G$2:$G$10,ROW()-1)="","",INDEX('Configuración'!$G$2:$G$10,ROW()-1)),"")</f>
        <v/>
      </c>
    </row>
    <row r="194">
      <c r="A194" s="11" t="n"/>
      <c r="B194" s="12" t="n"/>
      <c r="C194" s="17" t="n"/>
      <c r="D194" s="17" t="n"/>
      <c r="E194" s="17" t="n"/>
      <c r="F194" s="34" t="n"/>
      <c r="G194" s="19" t="n"/>
      <c r="H194" s="35">
        <f>IF(OR(F194="",G194=""),"",F194+G194/24)</f>
        <v/>
      </c>
      <c r="I194" s="17" t="n"/>
      <c r="J194" s="5">
        <f>IF(OR(A194="",G194="",I194=""),"",IF(I194="Cancelada",0,G194))</f>
        <v/>
      </c>
      <c r="K194" s="5">
        <f>IF(OR(A194="",D194=""),"",IF(COUNTIF('Configuración'!$D$2:$D$31,A194)&gt;0,0,IF(IFERROR(VLOOKUP(D194,'Bahías'!$A$2:$J$21,3,FALSE),"No")&lt;&gt;"Sí",0,IFERROR(CHOOSE(WEEKDAY(A194,2),VLOOKUP(D194,'Bahías'!$A$2:$J$21,4,FALSE),VLOOKUP(D194,'Bahías'!$A$2:$J$21,5,FALSE),VLOOKUP(D194,'Bahías'!$A$2:$J$21,6,FALSE),VLOOKUP(D194,'Bahías'!$A$2:$J$21,7,FALSE),VLOOKUP(D194,'Bahías'!$A$2:$J$21,8,FALSE),VLOOKUP(D194,'Bahías'!$A$2:$J$21,9,FALSE),VLOOKUP(D194,'Bahías'!$A$2:$J$21,10,FALSE)),""))))</f>
        <v/>
      </c>
      <c r="L194" s="5">
        <f>IF(OR(A194="",D194=""),"",SUMIFS($J$2:$J$501,$A$2:$A$501,A194,$D$2:$D$501,D194))</f>
        <v/>
      </c>
      <c r="M194" s="5">
        <f>IF(OR(K194="",L194=""),"",K194-L194)</f>
        <v/>
      </c>
      <c r="N194" s="21">
        <f>IFERROR(L194/K194,"")</f>
        <v/>
      </c>
      <c r="O194" s="22">
        <f>IF(OR(A194="",D194="",F194="",G194="",H194="",I194=""),"",IF(COUNTIF('Configuración'!$D$2:$D$31,A194)&gt;0,"Día cerrado",IF(OR(F194&lt;'Configuración'!$B$5,H194&gt;'Configuración'!$B$6),"Fuera de horario",IF(K194=0,"Sin capacidad",IF(L194&gt;K194,"Sobrecupo",IF(I194="Cancelada","OK",IF(COUNTIFS($A$2:$A$501,A194,$D$2:$D$501,D194,$F$2:$F$501,"&lt;"&amp;H194,$H$2:$H$501,"&gt;"&amp;F194,$I$2:$I$501,"&lt;&gt;Cancelada")-1&gt;0,"Traslape","OK")))))))</f>
        <v/>
      </c>
      <c r="P194" s="23" t="n"/>
      <c r="Q194">
        <f>IFERROR(IF(INDEX('Bahías'!$A$2:$A$21,ROW()-1)="","",INDEX('Bahías'!$A$2:$A$21,ROW()-1)),"")</f>
        <v/>
      </c>
      <c r="R194">
        <f>IFERROR(IF(INDEX('Configuración'!$G$2:$G$10,ROW()-1)="","",INDEX('Configuración'!$G$2:$G$10,ROW()-1)),"")</f>
        <v/>
      </c>
    </row>
    <row r="195">
      <c r="A195" s="11" t="n"/>
      <c r="B195" s="12" t="n"/>
      <c r="C195" s="17" t="n"/>
      <c r="D195" s="17" t="n"/>
      <c r="E195" s="17" t="n"/>
      <c r="F195" s="34" t="n"/>
      <c r="G195" s="19" t="n"/>
      <c r="H195" s="36">
        <f>IF(OR(F195="",G195=""),"",F195+G195/24)</f>
        <v/>
      </c>
      <c r="I195" s="17" t="n"/>
      <c r="J195" s="25">
        <f>IF(OR(A195="",G195="",I195=""),"",IF(I195="Cancelada",0,G195))</f>
        <v/>
      </c>
      <c r="K195" s="25">
        <f>IF(OR(A195="",D195=""),"",IF(COUNTIF('Configuración'!$D$2:$D$31,A195)&gt;0,0,IF(IFERROR(VLOOKUP(D195,'Bahías'!$A$2:$J$21,3,FALSE),"No")&lt;&gt;"Sí",0,IFERROR(CHOOSE(WEEKDAY(A195,2),VLOOKUP(D195,'Bahías'!$A$2:$J$21,4,FALSE),VLOOKUP(D195,'Bahías'!$A$2:$J$21,5,FALSE),VLOOKUP(D195,'Bahías'!$A$2:$J$21,6,FALSE),VLOOKUP(D195,'Bahías'!$A$2:$J$21,7,FALSE),VLOOKUP(D195,'Bahías'!$A$2:$J$21,8,FALSE),VLOOKUP(D195,'Bahías'!$A$2:$J$21,9,FALSE),VLOOKUP(D195,'Bahías'!$A$2:$J$21,10,FALSE)),""))))</f>
        <v/>
      </c>
      <c r="L195" s="25">
        <f>IF(OR(A195="",D195=""),"",SUMIFS($J$2:$J$501,$A$2:$A$501,A195,$D$2:$D$501,D195))</f>
        <v/>
      </c>
      <c r="M195" s="25">
        <f>IF(OR(K195="",L195=""),"",K195-L195)</f>
        <v/>
      </c>
      <c r="N195" s="26">
        <f>IFERROR(L195/K195,"")</f>
        <v/>
      </c>
      <c r="O195" s="27">
        <f>IF(OR(A195="",D195="",F195="",G195="",H195="",I195=""),"",IF(COUNTIF('Configuración'!$D$2:$D$31,A195)&gt;0,"Día cerrado",IF(OR(F195&lt;'Configuración'!$B$5,H195&gt;'Configuración'!$B$6),"Fuera de horario",IF(K195=0,"Sin capacidad",IF(L195&gt;K195,"Sobrecupo",IF(I195="Cancelada","OK",IF(COUNTIFS($A$2:$A$501,A195,$D$2:$D$501,D195,$F$2:$F$501,"&lt;"&amp;H195,$H$2:$H$501,"&gt;"&amp;F195,$I$2:$I$501,"&lt;&gt;Cancelada")-1&gt;0,"Traslape","OK")))))))</f>
        <v/>
      </c>
      <c r="P195" s="23" t="n"/>
      <c r="Q195">
        <f>IFERROR(IF(INDEX('Bahías'!$A$2:$A$21,ROW()-1)="","",INDEX('Bahías'!$A$2:$A$21,ROW()-1)),"")</f>
        <v/>
      </c>
      <c r="R195">
        <f>IFERROR(IF(INDEX('Configuración'!$G$2:$G$10,ROW()-1)="","",INDEX('Configuración'!$G$2:$G$10,ROW()-1)),"")</f>
        <v/>
      </c>
    </row>
    <row r="196">
      <c r="A196" s="11" t="n"/>
      <c r="B196" s="12" t="n"/>
      <c r="C196" s="17" t="n"/>
      <c r="D196" s="17" t="n"/>
      <c r="E196" s="17" t="n"/>
      <c r="F196" s="34" t="n"/>
      <c r="G196" s="19" t="n"/>
      <c r="H196" s="35">
        <f>IF(OR(F196="",G196=""),"",F196+G196/24)</f>
        <v/>
      </c>
      <c r="I196" s="17" t="n"/>
      <c r="J196" s="5">
        <f>IF(OR(A196="",G196="",I196=""),"",IF(I196="Cancelada",0,G196))</f>
        <v/>
      </c>
      <c r="K196" s="5">
        <f>IF(OR(A196="",D196=""),"",IF(COUNTIF('Configuración'!$D$2:$D$31,A196)&gt;0,0,IF(IFERROR(VLOOKUP(D196,'Bahías'!$A$2:$J$21,3,FALSE),"No")&lt;&gt;"Sí",0,IFERROR(CHOOSE(WEEKDAY(A196,2),VLOOKUP(D196,'Bahías'!$A$2:$J$21,4,FALSE),VLOOKUP(D196,'Bahías'!$A$2:$J$21,5,FALSE),VLOOKUP(D196,'Bahías'!$A$2:$J$21,6,FALSE),VLOOKUP(D196,'Bahías'!$A$2:$J$21,7,FALSE),VLOOKUP(D196,'Bahías'!$A$2:$J$21,8,FALSE),VLOOKUP(D196,'Bahías'!$A$2:$J$21,9,FALSE),VLOOKUP(D196,'Bahías'!$A$2:$J$21,10,FALSE)),""))))</f>
        <v/>
      </c>
      <c r="L196" s="5">
        <f>IF(OR(A196="",D196=""),"",SUMIFS($J$2:$J$501,$A$2:$A$501,A196,$D$2:$D$501,D196))</f>
        <v/>
      </c>
      <c r="M196" s="5">
        <f>IF(OR(K196="",L196=""),"",K196-L196)</f>
        <v/>
      </c>
      <c r="N196" s="21">
        <f>IFERROR(L196/K196,"")</f>
        <v/>
      </c>
      <c r="O196" s="22">
        <f>IF(OR(A196="",D196="",F196="",G196="",H196="",I196=""),"",IF(COUNTIF('Configuración'!$D$2:$D$31,A196)&gt;0,"Día cerrado",IF(OR(F196&lt;'Configuración'!$B$5,H196&gt;'Configuración'!$B$6),"Fuera de horario",IF(K196=0,"Sin capacidad",IF(L196&gt;K196,"Sobrecupo",IF(I196="Cancelada","OK",IF(COUNTIFS($A$2:$A$501,A196,$D$2:$D$501,D196,$F$2:$F$501,"&lt;"&amp;H196,$H$2:$H$501,"&gt;"&amp;F196,$I$2:$I$501,"&lt;&gt;Cancelada")-1&gt;0,"Traslape","OK")))))))</f>
        <v/>
      </c>
      <c r="P196" s="23" t="n"/>
      <c r="Q196">
        <f>IFERROR(IF(INDEX('Bahías'!$A$2:$A$21,ROW()-1)="","",INDEX('Bahías'!$A$2:$A$21,ROW()-1)),"")</f>
        <v/>
      </c>
      <c r="R196">
        <f>IFERROR(IF(INDEX('Configuración'!$G$2:$G$10,ROW()-1)="","",INDEX('Configuración'!$G$2:$G$10,ROW()-1)),"")</f>
        <v/>
      </c>
    </row>
    <row r="197">
      <c r="A197" s="11" t="n"/>
      <c r="B197" s="12" t="n"/>
      <c r="C197" s="17" t="n"/>
      <c r="D197" s="17" t="n"/>
      <c r="E197" s="17" t="n"/>
      <c r="F197" s="34" t="n"/>
      <c r="G197" s="19" t="n"/>
      <c r="H197" s="36">
        <f>IF(OR(F197="",G197=""),"",F197+G197/24)</f>
        <v/>
      </c>
      <c r="I197" s="17" t="n"/>
      <c r="J197" s="25">
        <f>IF(OR(A197="",G197="",I197=""),"",IF(I197="Cancelada",0,G197))</f>
        <v/>
      </c>
      <c r="K197" s="25">
        <f>IF(OR(A197="",D197=""),"",IF(COUNTIF('Configuración'!$D$2:$D$31,A197)&gt;0,0,IF(IFERROR(VLOOKUP(D197,'Bahías'!$A$2:$J$21,3,FALSE),"No")&lt;&gt;"Sí",0,IFERROR(CHOOSE(WEEKDAY(A197,2),VLOOKUP(D197,'Bahías'!$A$2:$J$21,4,FALSE),VLOOKUP(D197,'Bahías'!$A$2:$J$21,5,FALSE),VLOOKUP(D197,'Bahías'!$A$2:$J$21,6,FALSE),VLOOKUP(D197,'Bahías'!$A$2:$J$21,7,FALSE),VLOOKUP(D197,'Bahías'!$A$2:$J$21,8,FALSE),VLOOKUP(D197,'Bahías'!$A$2:$J$21,9,FALSE),VLOOKUP(D197,'Bahías'!$A$2:$J$21,10,FALSE)),""))))</f>
        <v/>
      </c>
      <c r="L197" s="25">
        <f>IF(OR(A197="",D197=""),"",SUMIFS($J$2:$J$501,$A$2:$A$501,A197,$D$2:$D$501,D197))</f>
        <v/>
      </c>
      <c r="M197" s="25">
        <f>IF(OR(K197="",L197=""),"",K197-L197)</f>
        <v/>
      </c>
      <c r="N197" s="26">
        <f>IFERROR(L197/K197,"")</f>
        <v/>
      </c>
      <c r="O197" s="27">
        <f>IF(OR(A197="",D197="",F197="",G197="",H197="",I197=""),"",IF(COUNTIF('Configuración'!$D$2:$D$31,A197)&gt;0,"Día cerrado",IF(OR(F197&lt;'Configuración'!$B$5,H197&gt;'Configuración'!$B$6),"Fuera de horario",IF(K197=0,"Sin capacidad",IF(L197&gt;K197,"Sobrecupo",IF(I197="Cancelada","OK",IF(COUNTIFS($A$2:$A$501,A197,$D$2:$D$501,D197,$F$2:$F$501,"&lt;"&amp;H197,$H$2:$H$501,"&gt;"&amp;F197,$I$2:$I$501,"&lt;&gt;Cancelada")-1&gt;0,"Traslape","OK")))))))</f>
        <v/>
      </c>
      <c r="P197" s="23" t="n"/>
      <c r="Q197">
        <f>IFERROR(IF(INDEX('Bahías'!$A$2:$A$21,ROW()-1)="","",INDEX('Bahías'!$A$2:$A$21,ROW()-1)),"")</f>
        <v/>
      </c>
      <c r="R197">
        <f>IFERROR(IF(INDEX('Configuración'!$G$2:$G$10,ROW()-1)="","",INDEX('Configuración'!$G$2:$G$10,ROW()-1)),"")</f>
        <v/>
      </c>
    </row>
    <row r="198">
      <c r="A198" s="11" t="n"/>
      <c r="B198" s="12" t="n"/>
      <c r="C198" s="17" t="n"/>
      <c r="D198" s="17" t="n"/>
      <c r="E198" s="17" t="n"/>
      <c r="F198" s="34" t="n"/>
      <c r="G198" s="19" t="n"/>
      <c r="H198" s="35">
        <f>IF(OR(F198="",G198=""),"",F198+G198/24)</f>
        <v/>
      </c>
      <c r="I198" s="17" t="n"/>
      <c r="J198" s="5">
        <f>IF(OR(A198="",G198="",I198=""),"",IF(I198="Cancelada",0,G198))</f>
        <v/>
      </c>
      <c r="K198" s="5">
        <f>IF(OR(A198="",D198=""),"",IF(COUNTIF('Configuración'!$D$2:$D$31,A198)&gt;0,0,IF(IFERROR(VLOOKUP(D198,'Bahías'!$A$2:$J$21,3,FALSE),"No")&lt;&gt;"Sí",0,IFERROR(CHOOSE(WEEKDAY(A198,2),VLOOKUP(D198,'Bahías'!$A$2:$J$21,4,FALSE),VLOOKUP(D198,'Bahías'!$A$2:$J$21,5,FALSE),VLOOKUP(D198,'Bahías'!$A$2:$J$21,6,FALSE),VLOOKUP(D198,'Bahías'!$A$2:$J$21,7,FALSE),VLOOKUP(D198,'Bahías'!$A$2:$J$21,8,FALSE),VLOOKUP(D198,'Bahías'!$A$2:$J$21,9,FALSE),VLOOKUP(D198,'Bahías'!$A$2:$J$21,10,FALSE)),""))))</f>
        <v/>
      </c>
      <c r="L198" s="5">
        <f>IF(OR(A198="",D198=""),"",SUMIFS($J$2:$J$501,$A$2:$A$501,A198,$D$2:$D$501,D198))</f>
        <v/>
      </c>
      <c r="M198" s="5">
        <f>IF(OR(K198="",L198=""),"",K198-L198)</f>
        <v/>
      </c>
      <c r="N198" s="21">
        <f>IFERROR(L198/K198,"")</f>
        <v/>
      </c>
      <c r="O198" s="22">
        <f>IF(OR(A198="",D198="",F198="",G198="",H198="",I198=""),"",IF(COUNTIF('Configuración'!$D$2:$D$31,A198)&gt;0,"Día cerrado",IF(OR(F198&lt;'Configuración'!$B$5,H198&gt;'Configuración'!$B$6),"Fuera de horario",IF(K198=0,"Sin capacidad",IF(L198&gt;K198,"Sobrecupo",IF(I198="Cancelada","OK",IF(COUNTIFS($A$2:$A$501,A198,$D$2:$D$501,D198,$F$2:$F$501,"&lt;"&amp;H198,$H$2:$H$501,"&gt;"&amp;F198,$I$2:$I$501,"&lt;&gt;Cancelada")-1&gt;0,"Traslape","OK")))))))</f>
        <v/>
      </c>
      <c r="P198" s="23" t="n"/>
      <c r="Q198">
        <f>IFERROR(IF(INDEX('Bahías'!$A$2:$A$21,ROW()-1)="","",INDEX('Bahías'!$A$2:$A$21,ROW()-1)),"")</f>
        <v/>
      </c>
      <c r="R198">
        <f>IFERROR(IF(INDEX('Configuración'!$G$2:$G$10,ROW()-1)="","",INDEX('Configuración'!$G$2:$G$10,ROW()-1)),"")</f>
        <v/>
      </c>
    </row>
    <row r="199">
      <c r="A199" s="11" t="n"/>
      <c r="B199" s="12" t="n"/>
      <c r="C199" s="17" t="n"/>
      <c r="D199" s="17" t="n"/>
      <c r="E199" s="17" t="n"/>
      <c r="F199" s="34" t="n"/>
      <c r="G199" s="19" t="n"/>
      <c r="H199" s="36">
        <f>IF(OR(F199="",G199=""),"",F199+G199/24)</f>
        <v/>
      </c>
      <c r="I199" s="17" t="n"/>
      <c r="J199" s="25">
        <f>IF(OR(A199="",G199="",I199=""),"",IF(I199="Cancelada",0,G199))</f>
        <v/>
      </c>
      <c r="K199" s="25">
        <f>IF(OR(A199="",D199=""),"",IF(COUNTIF('Configuración'!$D$2:$D$31,A199)&gt;0,0,IF(IFERROR(VLOOKUP(D199,'Bahías'!$A$2:$J$21,3,FALSE),"No")&lt;&gt;"Sí",0,IFERROR(CHOOSE(WEEKDAY(A199,2),VLOOKUP(D199,'Bahías'!$A$2:$J$21,4,FALSE),VLOOKUP(D199,'Bahías'!$A$2:$J$21,5,FALSE),VLOOKUP(D199,'Bahías'!$A$2:$J$21,6,FALSE),VLOOKUP(D199,'Bahías'!$A$2:$J$21,7,FALSE),VLOOKUP(D199,'Bahías'!$A$2:$J$21,8,FALSE),VLOOKUP(D199,'Bahías'!$A$2:$J$21,9,FALSE),VLOOKUP(D199,'Bahías'!$A$2:$J$21,10,FALSE)),""))))</f>
        <v/>
      </c>
      <c r="L199" s="25">
        <f>IF(OR(A199="",D199=""),"",SUMIFS($J$2:$J$501,$A$2:$A$501,A199,$D$2:$D$501,D199))</f>
        <v/>
      </c>
      <c r="M199" s="25">
        <f>IF(OR(K199="",L199=""),"",K199-L199)</f>
        <v/>
      </c>
      <c r="N199" s="26">
        <f>IFERROR(L199/K199,"")</f>
        <v/>
      </c>
      <c r="O199" s="27">
        <f>IF(OR(A199="",D199="",F199="",G199="",H199="",I199=""),"",IF(COUNTIF('Configuración'!$D$2:$D$31,A199)&gt;0,"Día cerrado",IF(OR(F199&lt;'Configuración'!$B$5,H199&gt;'Configuración'!$B$6),"Fuera de horario",IF(K199=0,"Sin capacidad",IF(L199&gt;K199,"Sobrecupo",IF(I199="Cancelada","OK",IF(COUNTIFS($A$2:$A$501,A199,$D$2:$D$501,D199,$F$2:$F$501,"&lt;"&amp;H199,$H$2:$H$501,"&gt;"&amp;F199,$I$2:$I$501,"&lt;&gt;Cancelada")-1&gt;0,"Traslape","OK")))))))</f>
        <v/>
      </c>
      <c r="P199" s="23" t="n"/>
      <c r="Q199">
        <f>IFERROR(IF(INDEX('Bahías'!$A$2:$A$21,ROW()-1)="","",INDEX('Bahías'!$A$2:$A$21,ROW()-1)),"")</f>
        <v/>
      </c>
      <c r="R199">
        <f>IFERROR(IF(INDEX('Configuración'!$G$2:$G$10,ROW()-1)="","",INDEX('Configuración'!$G$2:$G$10,ROW()-1)),"")</f>
        <v/>
      </c>
    </row>
    <row r="200">
      <c r="A200" s="11" t="n"/>
      <c r="B200" s="12" t="n"/>
      <c r="C200" s="17" t="n"/>
      <c r="D200" s="17" t="n"/>
      <c r="E200" s="17" t="n"/>
      <c r="F200" s="34" t="n"/>
      <c r="G200" s="19" t="n"/>
      <c r="H200" s="35">
        <f>IF(OR(F200="",G200=""),"",F200+G200/24)</f>
        <v/>
      </c>
      <c r="I200" s="17" t="n"/>
      <c r="J200" s="5">
        <f>IF(OR(A200="",G200="",I200=""),"",IF(I200="Cancelada",0,G200))</f>
        <v/>
      </c>
      <c r="K200" s="5">
        <f>IF(OR(A200="",D200=""),"",IF(COUNTIF('Configuración'!$D$2:$D$31,A200)&gt;0,0,IF(IFERROR(VLOOKUP(D200,'Bahías'!$A$2:$J$21,3,FALSE),"No")&lt;&gt;"Sí",0,IFERROR(CHOOSE(WEEKDAY(A200,2),VLOOKUP(D200,'Bahías'!$A$2:$J$21,4,FALSE),VLOOKUP(D200,'Bahías'!$A$2:$J$21,5,FALSE),VLOOKUP(D200,'Bahías'!$A$2:$J$21,6,FALSE),VLOOKUP(D200,'Bahías'!$A$2:$J$21,7,FALSE),VLOOKUP(D200,'Bahías'!$A$2:$J$21,8,FALSE),VLOOKUP(D200,'Bahías'!$A$2:$J$21,9,FALSE),VLOOKUP(D200,'Bahías'!$A$2:$J$21,10,FALSE)),""))))</f>
        <v/>
      </c>
      <c r="L200" s="5">
        <f>IF(OR(A200="",D200=""),"",SUMIFS($J$2:$J$501,$A$2:$A$501,A200,$D$2:$D$501,D200))</f>
        <v/>
      </c>
      <c r="M200" s="5">
        <f>IF(OR(K200="",L200=""),"",K200-L200)</f>
        <v/>
      </c>
      <c r="N200" s="21">
        <f>IFERROR(L200/K200,"")</f>
        <v/>
      </c>
      <c r="O200" s="22">
        <f>IF(OR(A200="",D200="",F200="",G200="",H200="",I200=""),"",IF(COUNTIF('Configuración'!$D$2:$D$31,A200)&gt;0,"Día cerrado",IF(OR(F200&lt;'Configuración'!$B$5,H200&gt;'Configuración'!$B$6),"Fuera de horario",IF(K200=0,"Sin capacidad",IF(L200&gt;K200,"Sobrecupo",IF(I200="Cancelada","OK",IF(COUNTIFS($A$2:$A$501,A200,$D$2:$D$501,D200,$F$2:$F$501,"&lt;"&amp;H200,$H$2:$H$501,"&gt;"&amp;F200,$I$2:$I$501,"&lt;&gt;Cancelada")-1&gt;0,"Traslape","OK")))))))</f>
        <v/>
      </c>
      <c r="P200" s="23" t="n"/>
      <c r="Q200">
        <f>IFERROR(IF(INDEX('Bahías'!$A$2:$A$21,ROW()-1)="","",INDEX('Bahías'!$A$2:$A$21,ROW()-1)),"")</f>
        <v/>
      </c>
      <c r="R200">
        <f>IFERROR(IF(INDEX('Configuración'!$G$2:$G$10,ROW()-1)="","",INDEX('Configuración'!$G$2:$G$10,ROW()-1)),"")</f>
        <v/>
      </c>
    </row>
    <row r="201">
      <c r="A201" s="11" t="n"/>
      <c r="B201" s="12" t="n"/>
      <c r="C201" s="17" t="n"/>
      <c r="D201" s="17" t="n"/>
      <c r="E201" s="17" t="n"/>
      <c r="F201" s="34" t="n"/>
      <c r="G201" s="19" t="n"/>
      <c r="H201" s="36">
        <f>IF(OR(F201="",G201=""),"",F201+G201/24)</f>
        <v/>
      </c>
      <c r="I201" s="17" t="n"/>
      <c r="J201" s="25">
        <f>IF(OR(A201="",G201="",I201=""),"",IF(I201="Cancelada",0,G201))</f>
        <v/>
      </c>
      <c r="K201" s="25">
        <f>IF(OR(A201="",D201=""),"",IF(COUNTIF('Configuración'!$D$2:$D$31,A201)&gt;0,0,IF(IFERROR(VLOOKUP(D201,'Bahías'!$A$2:$J$21,3,FALSE),"No")&lt;&gt;"Sí",0,IFERROR(CHOOSE(WEEKDAY(A201,2),VLOOKUP(D201,'Bahías'!$A$2:$J$21,4,FALSE),VLOOKUP(D201,'Bahías'!$A$2:$J$21,5,FALSE),VLOOKUP(D201,'Bahías'!$A$2:$J$21,6,FALSE),VLOOKUP(D201,'Bahías'!$A$2:$J$21,7,FALSE),VLOOKUP(D201,'Bahías'!$A$2:$J$21,8,FALSE),VLOOKUP(D201,'Bahías'!$A$2:$J$21,9,FALSE),VLOOKUP(D201,'Bahías'!$A$2:$J$21,10,FALSE)),""))))</f>
        <v/>
      </c>
      <c r="L201" s="25">
        <f>IF(OR(A201="",D201=""),"",SUMIFS($J$2:$J$501,$A$2:$A$501,A201,$D$2:$D$501,D201))</f>
        <v/>
      </c>
      <c r="M201" s="25">
        <f>IF(OR(K201="",L201=""),"",K201-L201)</f>
        <v/>
      </c>
      <c r="N201" s="26">
        <f>IFERROR(L201/K201,"")</f>
        <v/>
      </c>
      <c r="O201" s="27">
        <f>IF(OR(A201="",D201="",F201="",G201="",H201="",I201=""),"",IF(COUNTIF('Configuración'!$D$2:$D$31,A201)&gt;0,"Día cerrado",IF(OR(F201&lt;'Configuración'!$B$5,H201&gt;'Configuración'!$B$6),"Fuera de horario",IF(K201=0,"Sin capacidad",IF(L201&gt;K201,"Sobrecupo",IF(I201="Cancelada","OK",IF(COUNTIFS($A$2:$A$501,A201,$D$2:$D$501,D201,$F$2:$F$501,"&lt;"&amp;H201,$H$2:$H$501,"&gt;"&amp;F201,$I$2:$I$501,"&lt;&gt;Cancelada")-1&gt;0,"Traslape","OK")))))))</f>
        <v/>
      </c>
      <c r="P201" s="23" t="n"/>
      <c r="Q201">
        <f>IFERROR(IF(INDEX('Bahías'!$A$2:$A$21,ROW()-1)="","",INDEX('Bahías'!$A$2:$A$21,ROW()-1)),"")</f>
        <v/>
      </c>
      <c r="R201">
        <f>IFERROR(IF(INDEX('Configuración'!$G$2:$G$10,ROW()-1)="","",INDEX('Configuración'!$G$2:$G$10,ROW()-1)),"")</f>
        <v/>
      </c>
    </row>
    <row r="202">
      <c r="A202" s="11" t="n"/>
      <c r="B202" s="12" t="n"/>
      <c r="C202" s="17" t="n"/>
      <c r="D202" s="17" t="n"/>
      <c r="E202" s="17" t="n"/>
      <c r="F202" s="34" t="n"/>
      <c r="G202" s="19" t="n"/>
      <c r="H202" s="35">
        <f>IF(OR(F202="",G202=""),"",F202+G202/24)</f>
        <v/>
      </c>
      <c r="I202" s="17" t="n"/>
      <c r="J202" s="5">
        <f>IF(OR(A202="",G202="",I202=""),"",IF(I202="Cancelada",0,G202))</f>
        <v/>
      </c>
      <c r="K202" s="5">
        <f>IF(OR(A202="",D202=""),"",IF(COUNTIF('Configuración'!$D$2:$D$31,A202)&gt;0,0,IF(IFERROR(VLOOKUP(D202,'Bahías'!$A$2:$J$21,3,FALSE),"No")&lt;&gt;"Sí",0,IFERROR(CHOOSE(WEEKDAY(A202,2),VLOOKUP(D202,'Bahías'!$A$2:$J$21,4,FALSE),VLOOKUP(D202,'Bahías'!$A$2:$J$21,5,FALSE),VLOOKUP(D202,'Bahías'!$A$2:$J$21,6,FALSE),VLOOKUP(D202,'Bahías'!$A$2:$J$21,7,FALSE),VLOOKUP(D202,'Bahías'!$A$2:$J$21,8,FALSE),VLOOKUP(D202,'Bahías'!$A$2:$J$21,9,FALSE),VLOOKUP(D202,'Bahías'!$A$2:$J$21,10,FALSE)),""))))</f>
        <v/>
      </c>
      <c r="L202" s="5">
        <f>IF(OR(A202="",D202=""),"",SUMIFS($J$2:$J$501,$A$2:$A$501,A202,$D$2:$D$501,D202))</f>
        <v/>
      </c>
      <c r="M202" s="5">
        <f>IF(OR(K202="",L202=""),"",K202-L202)</f>
        <v/>
      </c>
      <c r="N202" s="21">
        <f>IFERROR(L202/K202,"")</f>
        <v/>
      </c>
      <c r="O202" s="22">
        <f>IF(OR(A202="",D202="",F202="",G202="",H202="",I202=""),"",IF(COUNTIF('Configuración'!$D$2:$D$31,A202)&gt;0,"Día cerrado",IF(OR(F202&lt;'Configuración'!$B$5,H202&gt;'Configuración'!$B$6),"Fuera de horario",IF(K202=0,"Sin capacidad",IF(L202&gt;K202,"Sobrecupo",IF(I202="Cancelada","OK",IF(COUNTIFS($A$2:$A$501,A202,$D$2:$D$501,D202,$F$2:$F$501,"&lt;"&amp;H202,$H$2:$H$501,"&gt;"&amp;F202,$I$2:$I$501,"&lt;&gt;Cancelada")-1&gt;0,"Traslape","OK")))))))</f>
        <v/>
      </c>
      <c r="P202" s="23" t="n"/>
      <c r="Q202">
        <f>IFERROR(IF(INDEX('Bahías'!$A$2:$A$21,ROW()-1)="","",INDEX('Bahías'!$A$2:$A$21,ROW()-1)),"")</f>
        <v/>
      </c>
      <c r="R202">
        <f>IFERROR(IF(INDEX('Configuración'!$G$2:$G$10,ROW()-1)="","",INDEX('Configuración'!$G$2:$G$10,ROW()-1)),"")</f>
        <v/>
      </c>
    </row>
    <row r="203">
      <c r="A203" s="11" t="n"/>
      <c r="B203" s="12" t="n"/>
      <c r="C203" s="17" t="n"/>
      <c r="D203" s="17" t="n"/>
      <c r="E203" s="17" t="n"/>
      <c r="F203" s="34" t="n"/>
      <c r="G203" s="19" t="n"/>
      <c r="H203" s="36">
        <f>IF(OR(F203="",G203=""),"",F203+G203/24)</f>
        <v/>
      </c>
      <c r="I203" s="17" t="n"/>
      <c r="J203" s="25">
        <f>IF(OR(A203="",G203="",I203=""),"",IF(I203="Cancelada",0,G203))</f>
        <v/>
      </c>
      <c r="K203" s="25">
        <f>IF(OR(A203="",D203=""),"",IF(COUNTIF('Configuración'!$D$2:$D$31,A203)&gt;0,0,IF(IFERROR(VLOOKUP(D203,'Bahías'!$A$2:$J$21,3,FALSE),"No")&lt;&gt;"Sí",0,IFERROR(CHOOSE(WEEKDAY(A203,2),VLOOKUP(D203,'Bahías'!$A$2:$J$21,4,FALSE),VLOOKUP(D203,'Bahías'!$A$2:$J$21,5,FALSE),VLOOKUP(D203,'Bahías'!$A$2:$J$21,6,FALSE),VLOOKUP(D203,'Bahías'!$A$2:$J$21,7,FALSE),VLOOKUP(D203,'Bahías'!$A$2:$J$21,8,FALSE),VLOOKUP(D203,'Bahías'!$A$2:$J$21,9,FALSE),VLOOKUP(D203,'Bahías'!$A$2:$J$21,10,FALSE)),""))))</f>
        <v/>
      </c>
      <c r="L203" s="25">
        <f>IF(OR(A203="",D203=""),"",SUMIFS($J$2:$J$501,$A$2:$A$501,A203,$D$2:$D$501,D203))</f>
        <v/>
      </c>
      <c r="M203" s="25">
        <f>IF(OR(K203="",L203=""),"",K203-L203)</f>
        <v/>
      </c>
      <c r="N203" s="26">
        <f>IFERROR(L203/K203,"")</f>
        <v/>
      </c>
      <c r="O203" s="27">
        <f>IF(OR(A203="",D203="",F203="",G203="",H203="",I203=""),"",IF(COUNTIF('Configuración'!$D$2:$D$31,A203)&gt;0,"Día cerrado",IF(OR(F203&lt;'Configuración'!$B$5,H203&gt;'Configuración'!$B$6),"Fuera de horario",IF(K203=0,"Sin capacidad",IF(L203&gt;K203,"Sobrecupo",IF(I203="Cancelada","OK",IF(COUNTIFS($A$2:$A$501,A203,$D$2:$D$501,D203,$F$2:$F$501,"&lt;"&amp;H203,$H$2:$H$501,"&gt;"&amp;F203,$I$2:$I$501,"&lt;&gt;Cancelada")-1&gt;0,"Traslape","OK")))))))</f>
        <v/>
      </c>
      <c r="P203" s="23" t="n"/>
      <c r="Q203">
        <f>IFERROR(IF(INDEX('Bahías'!$A$2:$A$21,ROW()-1)="","",INDEX('Bahías'!$A$2:$A$21,ROW()-1)),"")</f>
        <v/>
      </c>
      <c r="R203">
        <f>IFERROR(IF(INDEX('Configuración'!$G$2:$G$10,ROW()-1)="","",INDEX('Configuración'!$G$2:$G$10,ROW()-1)),"")</f>
        <v/>
      </c>
    </row>
    <row r="204">
      <c r="A204" s="11" t="n"/>
      <c r="B204" s="12" t="n"/>
      <c r="C204" s="17" t="n"/>
      <c r="D204" s="17" t="n"/>
      <c r="E204" s="17" t="n"/>
      <c r="F204" s="34" t="n"/>
      <c r="G204" s="19" t="n"/>
      <c r="H204" s="35">
        <f>IF(OR(F204="",G204=""),"",F204+G204/24)</f>
        <v/>
      </c>
      <c r="I204" s="17" t="n"/>
      <c r="J204" s="5">
        <f>IF(OR(A204="",G204="",I204=""),"",IF(I204="Cancelada",0,G204))</f>
        <v/>
      </c>
      <c r="K204" s="5">
        <f>IF(OR(A204="",D204=""),"",IF(COUNTIF('Configuración'!$D$2:$D$31,A204)&gt;0,0,IF(IFERROR(VLOOKUP(D204,'Bahías'!$A$2:$J$21,3,FALSE),"No")&lt;&gt;"Sí",0,IFERROR(CHOOSE(WEEKDAY(A204,2),VLOOKUP(D204,'Bahías'!$A$2:$J$21,4,FALSE),VLOOKUP(D204,'Bahías'!$A$2:$J$21,5,FALSE),VLOOKUP(D204,'Bahías'!$A$2:$J$21,6,FALSE),VLOOKUP(D204,'Bahías'!$A$2:$J$21,7,FALSE),VLOOKUP(D204,'Bahías'!$A$2:$J$21,8,FALSE),VLOOKUP(D204,'Bahías'!$A$2:$J$21,9,FALSE),VLOOKUP(D204,'Bahías'!$A$2:$J$21,10,FALSE)),""))))</f>
        <v/>
      </c>
      <c r="L204" s="5">
        <f>IF(OR(A204="",D204=""),"",SUMIFS($J$2:$J$501,$A$2:$A$501,A204,$D$2:$D$501,D204))</f>
        <v/>
      </c>
      <c r="M204" s="5">
        <f>IF(OR(K204="",L204=""),"",K204-L204)</f>
        <v/>
      </c>
      <c r="N204" s="21">
        <f>IFERROR(L204/K204,"")</f>
        <v/>
      </c>
      <c r="O204" s="22">
        <f>IF(OR(A204="",D204="",F204="",G204="",H204="",I204=""),"",IF(COUNTIF('Configuración'!$D$2:$D$31,A204)&gt;0,"Día cerrado",IF(OR(F204&lt;'Configuración'!$B$5,H204&gt;'Configuración'!$B$6),"Fuera de horario",IF(K204=0,"Sin capacidad",IF(L204&gt;K204,"Sobrecupo",IF(I204="Cancelada","OK",IF(COUNTIFS($A$2:$A$501,A204,$D$2:$D$501,D204,$F$2:$F$501,"&lt;"&amp;H204,$H$2:$H$501,"&gt;"&amp;F204,$I$2:$I$501,"&lt;&gt;Cancelada")-1&gt;0,"Traslape","OK")))))))</f>
        <v/>
      </c>
      <c r="P204" s="23" t="n"/>
      <c r="Q204">
        <f>IFERROR(IF(INDEX('Bahías'!$A$2:$A$21,ROW()-1)="","",INDEX('Bahías'!$A$2:$A$21,ROW()-1)),"")</f>
        <v/>
      </c>
      <c r="R204">
        <f>IFERROR(IF(INDEX('Configuración'!$G$2:$G$10,ROW()-1)="","",INDEX('Configuración'!$G$2:$G$10,ROW()-1)),"")</f>
        <v/>
      </c>
    </row>
    <row r="205">
      <c r="A205" s="11" t="n"/>
      <c r="B205" s="12" t="n"/>
      <c r="C205" s="17" t="n"/>
      <c r="D205" s="17" t="n"/>
      <c r="E205" s="17" t="n"/>
      <c r="F205" s="34" t="n"/>
      <c r="G205" s="19" t="n"/>
      <c r="H205" s="36">
        <f>IF(OR(F205="",G205=""),"",F205+G205/24)</f>
        <v/>
      </c>
      <c r="I205" s="17" t="n"/>
      <c r="J205" s="25">
        <f>IF(OR(A205="",G205="",I205=""),"",IF(I205="Cancelada",0,G205))</f>
        <v/>
      </c>
      <c r="K205" s="25">
        <f>IF(OR(A205="",D205=""),"",IF(COUNTIF('Configuración'!$D$2:$D$31,A205)&gt;0,0,IF(IFERROR(VLOOKUP(D205,'Bahías'!$A$2:$J$21,3,FALSE),"No")&lt;&gt;"Sí",0,IFERROR(CHOOSE(WEEKDAY(A205,2),VLOOKUP(D205,'Bahías'!$A$2:$J$21,4,FALSE),VLOOKUP(D205,'Bahías'!$A$2:$J$21,5,FALSE),VLOOKUP(D205,'Bahías'!$A$2:$J$21,6,FALSE),VLOOKUP(D205,'Bahías'!$A$2:$J$21,7,FALSE),VLOOKUP(D205,'Bahías'!$A$2:$J$21,8,FALSE),VLOOKUP(D205,'Bahías'!$A$2:$J$21,9,FALSE),VLOOKUP(D205,'Bahías'!$A$2:$J$21,10,FALSE)),""))))</f>
        <v/>
      </c>
      <c r="L205" s="25">
        <f>IF(OR(A205="",D205=""),"",SUMIFS($J$2:$J$501,$A$2:$A$501,A205,$D$2:$D$501,D205))</f>
        <v/>
      </c>
      <c r="M205" s="25">
        <f>IF(OR(K205="",L205=""),"",K205-L205)</f>
        <v/>
      </c>
      <c r="N205" s="26">
        <f>IFERROR(L205/K205,"")</f>
        <v/>
      </c>
      <c r="O205" s="27">
        <f>IF(OR(A205="",D205="",F205="",G205="",H205="",I205=""),"",IF(COUNTIF('Configuración'!$D$2:$D$31,A205)&gt;0,"Día cerrado",IF(OR(F205&lt;'Configuración'!$B$5,H205&gt;'Configuración'!$B$6),"Fuera de horario",IF(K205=0,"Sin capacidad",IF(L205&gt;K205,"Sobrecupo",IF(I205="Cancelada","OK",IF(COUNTIFS($A$2:$A$501,A205,$D$2:$D$501,D205,$F$2:$F$501,"&lt;"&amp;H205,$H$2:$H$501,"&gt;"&amp;F205,$I$2:$I$501,"&lt;&gt;Cancelada")-1&gt;0,"Traslape","OK")))))))</f>
        <v/>
      </c>
      <c r="P205" s="23" t="n"/>
      <c r="Q205">
        <f>IFERROR(IF(INDEX('Bahías'!$A$2:$A$21,ROW()-1)="","",INDEX('Bahías'!$A$2:$A$21,ROW()-1)),"")</f>
        <v/>
      </c>
      <c r="R205">
        <f>IFERROR(IF(INDEX('Configuración'!$G$2:$G$10,ROW()-1)="","",INDEX('Configuración'!$G$2:$G$10,ROW()-1)),"")</f>
        <v/>
      </c>
    </row>
    <row r="206">
      <c r="A206" s="11" t="n"/>
      <c r="B206" s="12" t="n"/>
      <c r="C206" s="17" t="n"/>
      <c r="D206" s="17" t="n"/>
      <c r="E206" s="17" t="n"/>
      <c r="F206" s="34" t="n"/>
      <c r="G206" s="19" t="n"/>
      <c r="H206" s="35">
        <f>IF(OR(F206="",G206=""),"",F206+G206/24)</f>
        <v/>
      </c>
      <c r="I206" s="17" t="n"/>
      <c r="J206" s="5">
        <f>IF(OR(A206="",G206="",I206=""),"",IF(I206="Cancelada",0,G206))</f>
        <v/>
      </c>
      <c r="K206" s="5">
        <f>IF(OR(A206="",D206=""),"",IF(COUNTIF('Configuración'!$D$2:$D$31,A206)&gt;0,0,IF(IFERROR(VLOOKUP(D206,'Bahías'!$A$2:$J$21,3,FALSE),"No")&lt;&gt;"Sí",0,IFERROR(CHOOSE(WEEKDAY(A206,2),VLOOKUP(D206,'Bahías'!$A$2:$J$21,4,FALSE),VLOOKUP(D206,'Bahías'!$A$2:$J$21,5,FALSE),VLOOKUP(D206,'Bahías'!$A$2:$J$21,6,FALSE),VLOOKUP(D206,'Bahías'!$A$2:$J$21,7,FALSE),VLOOKUP(D206,'Bahías'!$A$2:$J$21,8,FALSE),VLOOKUP(D206,'Bahías'!$A$2:$J$21,9,FALSE),VLOOKUP(D206,'Bahías'!$A$2:$J$21,10,FALSE)),""))))</f>
        <v/>
      </c>
      <c r="L206" s="5">
        <f>IF(OR(A206="",D206=""),"",SUMIFS($J$2:$J$501,$A$2:$A$501,A206,$D$2:$D$501,D206))</f>
        <v/>
      </c>
      <c r="M206" s="5">
        <f>IF(OR(K206="",L206=""),"",K206-L206)</f>
        <v/>
      </c>
      <c r="N206" s="21">
        <f>IFERROR(L206/K206,"")</f>
        <v/>
      </c>
      <c r="O206" s="22">
        <f>IF(OR(A206="",D206="",F206="",G206="",H206="",I206=""),"",IF(COUNTIF('Configuración'!$D$2:$D$31,A206)&gt;0,"Día cerrado",IF(OR(F206&lt;'Configuración'!$B$5,H206&gt;'Configuración'!$B$6),"Fuera de horario",IF(K206=0,"Sin capacidad",IF(L206&gt;K206,"Sobrecupo",IF(I206="Cancelada","OK",IF(COUNTIFS($A$2:$A$501,A206,$D$2:$D$501,D206,$F$2:$F$501,"&lt;"&amp;H206,$H$2:$H$501,"&gt;"&amp;F206,$I$2:$I$501,"&lt;&gt;Cancelada")-1&gt;0,"Traslape","OK")))))))</f>
        <v/>
      </c>
      <c r="P206" s="23" t="n"/>
      <c r="Q206">
        <f>IFERROR(IF(INDEX('Bahías'!$A$2:$A$21,ROW()-1)="","",INDEX('Bahías'!$A$2:$A$21,ROW()-1)),"")</f>
        <v/>
      </c>
      <c r="R206">
        <f>IFERROR(IF(INDEX('Configuración'!$G$2:$G$10,ROW()-1)="","",INDEX('Configuración'!$G$2:$G$10,ROW()-1)),"")</f>
        <v/>
      </c>
    </row>
    <row r="207">
      <c r="A207" s="11" t="n"/>
      <c r="B207" s="12" t="n"/>
      <c r="C207" s="17" t="n"/>
      <c r="D207" s="17" t="n"/>
      <c r="E207" s="17" t="n"/>
      <c r="F207" s="34" t="n"/>
      <c r="G207" s="19" t="n"/>
      <c r="H207" s="36">
        <f>IF(OR(F207="",G207=""),"",F207+G207/24)</f>
        <v/>
      </c>
      <c r="I207" s="17" t="n"/>
      <c r="J207" s="25">
        <f>IF(OR(A207="",G207="",I207=""),"",IF(I207="Cancelada",0,G207))</f>
        <v/>
      </c>
      <c r="K207" s="25">
        <f>IF(OR(A207="",D207=""),"",IF(COUNTIF('Configuración'!$D$2:$D$31,A207)&gt;0,0,IF(IFERROR(VLOOKUP(D207,'Bahías'!$A$2:$J$21,3,FALSE),"No")&lt;&gt;"Sí",0,IFERROR(CHOOSE(WEEKDAY(A207,2),VLOOKUP(D207,'Bahías'!$A$2:$J$21,4,FALSE),VLOOKUP(D207,'Bahías'!$A$2:$J$21,5,FALSE),VLOOKUP(D207,'Bahías'!$A$2:$J$21,6,FALSE),VLOOKUP(D207,'Bahías'!$A$2:$J$21,7,FALSE),VLOOKUP(D207,'Bahías'!$A$2:$J$21,8,FALSE),VLOOKUP(D207,'Bahías'!$A$2:$J$21,9,FALSE),VLOOKUP(D207,'Bahías'!$A$2:$J$21,10,FALSE)),""))))</f>
        <v/>
      </c>
      <c r="L207" s="25">
        <f>IF(OR(A207="",D207=""),"",SUMIFS($J$2:$J$501,$A$2:$A$501,A207,$D$2:$D$501,D207))</f>
        <v/>
      </c>
      <c r="M207" s="25">
        <f>IF(OR(K207="",L207=""),"",K207-L207)</f>
        <v/>
      </c>
      <c r="N207" s="26">
        <f>IFERROR(L207/K207,"")</f>
        <v/>
      </c>
      <c r="O207" s="27">
        <f>IF(OR(A207="",D207="",F207="",G207="",H207="",I207=""),"",IF(COUNTIF('Configuración'!$D$2:$D$31,A207)&gt;0,"Día cerrado",IF(OR(F207&lt;'Configuración'!$B$5,H207&gt;'Configuración'!$B$6),"Fuera de horario",IF(K207=0,"Sin capacidad",IF(L207&gt;K207,"Sobrecupo",IF(I207="Cancelada","OK",IF(COUNTIFS($A$2:$A$501,A207,$D$2:$D$501,D207,$F$2:$F$501,"&lt;"&amp;H207,$H$2:$H$501,"&gt;"&amp;F207,$I$2:$I$501,"&lt;&gt;Cancelada")-1&gt;0,"Traslape","OK")))))))</f>
        <v/>
      </c>
      <c r="P207" s="23" t="n"/>
      <c r="Q207">
        <f>IFERROR(IF(INDEX('Bahías'!$A$2:$A$21,ROW()-1)="","",INDEX('Bahías'!$A$2:$A$21,ROW()-1)),"")</f>
        <v/>
      </c>
      <c r="R207">
        <f>IFERROR(IF(INDEX('Configuración'!$G$2:$G$10,ROW()-1)="","",INDEX('Configuración'!$G$2:$G$10,ROW()-1)),"")</f>
        <v/>
      </c>
    </row>
    <row r="208">
      <c r="A208" s="11" t="n"/>
      <c r="B208" s="12" t="n"/>
      <c r="C208" s="17" t="n"/>
      <c r="D208" s="17" t="n"/>
      <c r="E208" s="17" t="n"/>
      <c r="F208" s="34" t="n"/>
      <c r="G208" s="19" t="n"/>
      <c r="H208" s="35">
        <f>IF(OR(F208="",G208=""),"",F208+G208/24)</f>
        <v/>
      </c>
      <c r="I208" s="17" t="n"/>
      <c r="J208" s="5">
        <f>IF(OR(A208="",G208="",I208=""),"",IF(I208="Cancelada",0,G208))</f>
        <v/>
      </c>
      <c r="K208" s="5">
        <f>IF(OR(A208="",D208=""),"",IF(COUNTIF('Configuración'!$D$2:$D$31,A208)&gt;0,0,IF(IFERROR(VLOOKUP(D208,'Bahías'!$A$2:$J$21,3,FALSE),"No")&lt;&gt;"Sí",0,IFERROR(CHOOSE(WEEKDAY(A208,2),VLOOKUP(D208,'Bahías'!$A$2:$J$21,4,FALSE),VLOOKUP(D208,'Bahías'!$A$2:$J$21,5,FALSE),VLOOKUP(D208,'Bahías'!$A$2:$J$21,6,FALSE),VLOOKUP(D208,'Bahías'!$A$2:$J$21,7,FALSE),VLOOKUP(D208,'Bahías'!$A$2:$J$21,8,FALSE),VLOOKUP(D208,'Bahías'!$A$2:$J$21,9,FALSE),VLOOKUP(D208,'Bahías'!$A$2:$J$21,10,FALSE)),""))))</f>
        <v/>
      </c>
      <c r="L208" s="5">
        <f>IF(OR(A208="",D208=""),"",SUMIFS($J$2:$J$501,$A$2:$A$501,A208,$D$2:$D$501,D208))</f>
        <v/>
      </c>
      <c r="M208" s="5">
        <f>IF(OR(K208="",L208=""),"",K208-L208)</f>
        <v/>
      </c>
      <c r="N208" s="21">
        <f>IFERROR(L208/K208,"")</f>
        <v/>
      </c>
      <c r="O208" s="22">
        <f>IF(OR(A208="",D208="",F208="",G208="",H208="",I208=""),"",IF(COUNTIF('Configuración'!$D$2:$D$31,A208)&gt;0,"Día cerrado",IF(OR(F208&lt;'Configuración'!$B$5,H208&gt;'Configuración'!$B$6),"Fuera de horario",IF(K208=0,"Sin capacidad",IF(L208&gt;K208,"Sobrecupo",IF(I208="Cancelada","OK",IF(COUNTIFS($A$2:$A$501,A208,$D$2:$D$501,D208,$F$2:$F$501,"&lt;"&amp;H208,$H$2:$H$501,"&gt;"&amp;F208,$I$2:$I$501,"&lt;&gt;Cancelada")-1&gt;0,"Traslape","OK")))))))</f>
        <v/>
      </c>
      <c r="P208" s="23" t="n"/>
      <c r="Q208">
        <f>IFERROR(IF(INDEX('Bahías'!$A$2:$A$21,ROW()-1)="","",INDEX('Bahías'!$A$2:$A$21,ROW()-1)),"")</f>
        <v/>
      </c>
      <c r="R208">
        <f>IFERROR(IF(INDEX('Configuración'!$G$2:$G$10,ROW()-1)="","",INDEX('Configuración'!$G$2:$G$10,ROW()-1)),"")</f>
        <v/>
      </c>
    </row>
    <row r="209">
      <c r="A209" s="11" t="n"/>
      <c r="B209" s="12" t="n"/>
      <c r="C209" s="17" t="n"/>
      <c r="D209" s="17" t="n"/>
      <c r="E209" s="17" t="n"/>
      <c r="F209" s="34" t="n"/>
      <c r="G209" s="19" t="n"/>
      <c r="H209" s="36">
        <f>IF(OR(F209="",G209=""),"",F209+G209/24)</f>
        <v/>
      </c>
      <c r="I209" s="17" t="n"/>
      <c r="J209" s="25">
        <f>IF(OR(A209="",G209="",I209=""),"",IF(I209="Cancelada",0,G209))</f>
        <v/>
      </c>
      <c r="K209" s="25">
        <f>IF(OR(A209="",D209=""),"",IF(COUNTIF('Configuración'!$D$2:$D$31,A209)&gt;0,0,IF(IFERROR(VLOOKUP(D209,'Bahías'!$A$2:$J$21,3,FALSE),"No")&lt;&gt;"Sí",0,IFERROR(CHOOSE(WEEKDAY(A209,2),VLOOKUP(D209,'Bahías'!$A$2:$J$21,4,FALSE),VLOOKUP(D209,'Bahías'!$A$2:$J$21,5,FALSE),VLOOKUP(D209,'Bahías'!$A$2:$J$21,6,FALSE),VLOOKUP(D209,'Bahías'!$A$2:$J$21,7,FALSE),VLOOKUP(D209,'Bahías'!$A$2:$J$21,8,FALSE),VLOOKUP(D209,'Bahías'!$A$2:$J$21,9,FALSE),VLOOKUP(D209,'Bahías'!$A$2:$J$21,10,FALSE)),""))))</f>
        <v/>
      </c>
      <c r="L209" s="25">
        <f>IF(OR(A209="",D209=""),"",SUMIFS($J$2:$J$501,$A$2:$A$501,A209,$D$2:$D$501,D209))</f>
        <v/>
      </c>
      <c r="M209" s="25">
        <f>IF(OR(K209="",L209=""),"",K209-L209)</f>
        <v/>
      </c>
      <c r="N209" s="26">
        <f>IFERROR(L209/K209,"")</f>
        <v/>
      </c>
      <c r="O209" s="27">
        <f>IF(OR(A209="",D209="",F209="",G209="",H209="",I209=""),"",IF(COUNTIF('Configuración'!$D$2:$D$31,A209)&gt;0,"Día cerrado",IF(OR(F209&lt;'Configuración'!$B$5,H209&gt;'Configuración'!$B$6),"Fuera de horario",IF(K209=0,"Sin capacidad",IF(L209&gt;K209,"Sobrecupo",IF(I209="Cancelada","OK",IF(COUNTIFS($A$2:$A$501,A209,$D$2:$D$501,D209,$F$2:$F$501,"&lt;"&amp;H209,$H$2:$H$501,"&gt;"&amp;F209,$I$2:$I$501,"&lt;&gt;Cancelada")-1&gt;0,"Traslape","OK")))))))</f>
        <v/>
      </c>
      <c r="P209" s="23" t="n"/>
      <c r="Q209">
        <f>IFERROR(IF(INDEX('Bahías'!$A$2:$A$21,ROW()-1)="","",INDEX('Bahías'!$A$2:$A$21,ROW()-1)),"")</f>
        <v/>
      </c>
      <c r="R209">
        <f>IFERROR(IF(INDEX('Configuración'!$G$2:$G$10,ROW()-1)="","",INDEX('Configuración'!$G$2:$G$10,ROW()-1)),"")</f>
        <v/>
      </c>
    </row>
    <row r="210">
      <c r="A210" s="11" t="n"/>
      <c r="B210" s="12" t="n"/>
      <c r="C210" s="17" t="n"/>
      <c r="D210" s="17" t="n"/>
      <c r="E210" s="17" t="n"/>
      <c r="F210" s="34" t="n"/>
      <c r="G210" s="19" t="n"/>
      <c r="H210" s="35">
        <f>IF(OR(F210="",G210=""),"",F210+G210/24)</f>
        <v/>
      </c>
      <c r="I210" s="17" t="n"/>
      <c r="J210" s="5">
        <f>IF(OR(A210="",G210="",I210=""),"",IF(I210="Cancelada",0,G210))</f>
        <v/>
      </c>
      <c r="K210" s="5">
        <f>IF(OR(A210="",D210=""),"",IF(COUNTIF('Configuración'!$D$2:$D$31,A210)&gt;0,0,IF(IFERROR(VLOOKUP(D210,'Bahías'!$A$2:$J$21,3,FALSE),"No")&lt;&gt;"Sí",0,IFERROR(CHOOSE(WEEKDAY(A210,2),VLOOKUP(D210,'Bahías'!$A$2:$J$21,4,FALSE),VLOOKUP(D210,'Bahías'!$A$2:$J$21,5,FALSE),VLOOKUP(D210,'Bahías'!$A$2:$J$21,6,FALSE),VLOOKUP(D210,'Bahías'!$A$2:$J$21,7,FALSE),VLOOKUP(D210,'Bahías'!$A$2:$J$21,8,FALSE),VLOOKUP(D210,'Bahías'!$A$2:$J$21,9,FALSE),VLOOKUP(D210,'Bahías'!$A$2:$J$21,10,FALSE)),""))))</f>
        <v/>
      </c>
      <c r="L210" s="5">
        <f>IF(OR(A210="",D210=""),"",SUMIFS($J$2:$J$501,$A$2:$A$501,A210,$D$2:$D$501,D210))</f>
        <v/>
      </c>
      <c r="M210" s="5">
        <f>IF(OR(K210="",L210=""),"",K210-L210)</f>
        <v/>
      </c>
      <c r="N210" s="21">
        <f>IFERROR(L210/K210,"")</f>
        <v/>
      </c>
      <c r="O210" s="22">
        <f>IF(OR(A210="",D210="",F210="",G210="",H210="",I210=""),"",IF(COUNTIF('Configuración'!$D$2:$D$31,A210)&gt;0,"Día cerrado",IF(OR(F210&lt;'Configuración'!$B$5,H210&gt;'Configuración'!$B$6),"Fuera de horario",IF(K210=0,"Sin capacidad",IF(L210&gt;K210,"Sobrecupo",IF(I210="Cancelada","OK",IF(COUNTIFS($A$2:$A$501,A210,$D$2:$D$501,D210,$F$2:$F$501,"&lt;"&amp;H210,$H$2:$H$501,"&gt;"&amp;F210,$I$2:$I$501,"&lt;&gt;Cancelada")-1&gt;0,"Traslape","OK")))))))</f>
        <v/>
      </c>
      <c r="P210" s="23" t="n"/>
      <c r="Q210">
        <f>IFERROR(IF(INDEX('Bahías'!$A$2:$A$21,ROW()-1)="","",INDEX('Bahías'!$A$2:$A$21,ROW()-1)),"")</f>
        <v/>
      </c>
      <c r="R210">
        <f>IFERROR(IF(INDEX('Configuración'!$G$2:$G$10,ROW()-1)="","",INDEX('Configuración'!$G$2:$G$10,ROW()-1)),"")</f>
        <v/>
      </c>
    </row>
    <row r="211">
      <c r="A211" s="11" t="n"/>
      <c r="B211" s="12" t="n"/>
      <c r="C211" s="17" t="n"/>
      <c r="D211" s="17" t="n"/>
      <c r="E211" s="17" t="n"/>
      <c r="F211" s="34" t="n"/>
      <c r="G211" s="19" t="n"/>
      <c r="H211" s="36">
        <f>IF(OR(F211="",G211=""),"",F211+G211/24)</f>
        <v/>
      </c>
      <c r="I211" s="17" t="n"/>
      <c r="J211" s="25">
        <f>IF(OR(A211="",G211="",I211=""),"",IF(I211="Cancelada",0,G211))</f>
        <v/>
      </c>
      <c r="K211" s="25">
        <f>IF(OR(A211="",D211=""),"",IF(COUNTIF('Configuración'!$D$2:$D$31,A211)&gt;0,0,IF(IFERROR(VLOOKUP(D211,'Bahías'!$A$2:$J$21,3,FALSE),"No")&lt;&gt;"Sí",0,IFERROR(CHOOSE(WEEKDAY(A211,2),VLOOKUP(D211,'Bahías'!$A$2:$J$21,4,FALSE),VLOOKUP(D211,'Bahías'!$A$2:$J$21,5,FALSE),VLOOKUP(D211,'Bahías'!$A$2:$J$21,6,FALSE),VLOOKUP(D211,'Bahías'!$A$2:$J$21,7,FALSE),VLOOKUP(D211,'Bahías'!$A$2:$J$21,8,FALSE),VLOOKUP(D211,'Bahías'!$A$2:$J$21,9,FALSE),VLOOKUP(D211,'Bahías'!$A$2:$J$21,10,FALSE)),""))))</f>
        <v/>
      </c>
      <c r="L211" s="25">
        <f>IF(OR(A211="",D211=""),"",SUMIFS($J$2:$J$501,$A$2:$A$501,A211,$D$2:$D$501,D211))</f>
        <v/>
      </c>
      <c r="M211" s="25">
        <f>IF(OR(K211="",L211=""),"",K211-L211)</f>
        <v/>
      </c>
      <c r="N211" s="26">
        <f>IFERROR(L211/K211,"")</f>
        <v/>
      </c>
      <c r="O211" s="27">
        <f>IF(OR(A211="",D211="",F211="",G211="",H211="",I211=""),"",IF(COUNTIF('Configuración'!$D$2:$D$31,A211)&gt;0,"Día cerrado",IF(OR(F211&lt;'Configuración'!$B$5,H211&gt;'Configuración'!$B$6),"Fuera de horario",IF(K211=0,"Sin capacidad",IF(L211&gt;K211,"Sobrecupo",IF(I211="Cancelada","OK",IF(COUNTIFS($A$2:$A$501,A211,$D$2:$D$501,D211,$F$2:$F$501,"&lt;"&amp;H211,$H$2:$H$501,"&gt;"&amp;F211,$I$2:$I$501,"&lt;&gt;Cancelada")-1&gt;0,"Traslape","OK")))))))</f>
        <v/>
      </c>
      <c r="P211" s="23" t="n"/>
      <c r="Q211">
        <f>IFERROR(IF(INDEX('Bahías'!$A$2:$A$21,ROW()-1)="","",INDEX('Bahías'!$A$2:$A$21,ROW()-1)),"")</f>
        <v/>
      </c>
      <c r="R211">
        <f>IFERROR(IF(INDEX('Configuración'!$G$2:$G$10,ROW()-1)="","",INDEX('Configuración'!$G$2:$G$10,ROW()-1)),"")</f>
        <v/>
      </c>
    </row>
    <row r="212">
      <c r="A212" s="11" t="n"/>
      <c r="B212" s="12" t="n"/>
      <c r="C212" s="17" t="n"/>
      <c r="D212" s="17" t="n"/>
      <c r="E212" s="17" t="n"/>
      <c r="F212" s="34" t="n"/>
      <c r="G212" s="19" t="n"/>
      <c r="H212" s="35">
        <f>IF(OR(F212="",G212=""),"",F212+G212/24)</f>
        <v/>
      </c>
      <c r="I212" s="17" t="n"/>
      <c r="J212" s="5">
        <f>IF(OR(A212="",G212="",I212=""),"",IF(I212="Cancelada",0,G212))</f>
        <v/>
      </c>
      <c r="K212" s="5">
        <f>IF(OR(A212="",D212=""),"",IF(COUNTIF('Configuración'!$D$2:$D$31,A212)&gt;0,0,IF(IFERROR(VLOOKUP(D212,'Bahías'!$A$2:$J$21,3,FALSE),"No")&lt;&gt;"Sí",0,IFERROR(CHOOSE(WEEKDAY(A212,2),VLOOKUP(D212,'Bahías'!$A$2:$J$21,4,FALSE),VLOOKUP(D212,'Bahías'!$A$2:$J$21,5,FALSE),VLOOKUP(D212,'Bahías'!$A$2:$J$21,6,FALSE),VLOOKUP(D212,'Bahías'!$A$2:$J$21,7,FALSE),VLOOKUP(D212,'Bahías'!$A$2:$J$21,8,FALSE),VLOOKUP(D212,'Bahías'!$A$2:$J$21,9,FALSE),VLOOKUP(D212,'Bahías'!$A$2:$J$21,10,FALSE)),""))))</f>
        <v/>
      </c>
      <c r="L212" s="5">
        <f>IF(OR(A212="",D212=""),"",SUMIFS($J$2:$J$501,$A$2:$A$501,A212,$D$2:$D$501,D212))</f>
        <v/>
      </c>
      <c r="M212" s="5">
        <f>IF(OR(K212="",L212=""),"",K212-L212)</f>
        <v/>
      </c>
      <c r="N212" s="21">
        <f>IFERROR(L212/K212,"")</f>
        <v/>
      </c>
      <c r="O212" s="22">
        <f>IF(OR(A212="",D212="",F212="",G212="",H212="",I212=""),"",IF(COUNTIF('Configuración'!$D$2:$D$31,A212)&gt;0,"Día cerrado",IF(OR(F212&lt;'Configuración'!$B$5,H212&gt;'Configuración'!$B$6),"Fuera de horario",IF(K212=0,"Sin capacidad",IF(L212&gt;K212,"Sobrecupo",IF(I212="Cancelada","OK",IF(COUNTIFS($A$2:$A$501,A212,$D$2:$D$501,D212,$F$2:$F$501,"&lt;"&amp;H212,$H$2:$H$501,"&gt;"&amp;F212,$I$2:$I$501,"&lt;&gt;Cancelada")-1&gt;0,"Traslape","OK")))))))</f>
        <v/>
      </c>
      <c r="P212" s="23" t="n"/>
      <c r="Q212">
        <f>IFERROR(IF(INDEX('Bahías'!$A$2:$A$21,ROW()-1)="","",INDEX('Bahías'!$A$2:$A$21,ROW()-1)),"")</f>
        <v/>
      </c>
      <c r="R212">
        <f>IFERROR(IF(INDEX('Configuración'!$G$2:$G$10,ROW()-1)="","",INDEX('Configuración'!$G$2:$G$10,ROW()-1)),"")</f>
        <v/>
      </c>
    </row>
    <row r="213">
      <c r="A213" s="11" t="n"/>
      <c r="B213" s="12" t="n"/>
      <c r="C213" s="17" t="n"/>
      <c r="D213" s="17" t="n"/>
      <c r="E213" s="17" t="n"/>
      <c r="F213" s="34" t="n"/>
      <c r="G213" s="19" t="n"/>
      <c r="H213" s="36">
        <f>IF(OR(F213="",G213=""),"",F213+G213/24)</f>
        <v/>
      </c>
      <c r="I213" s="17" t="n"/>
      <c r="J213" s="25">
        <f>IF(OR(A213="",G213="",I213=""),"",IF(I213="Cancelada",0,G213))</f>
        <v/>
      </c>
      <c r="K213" s="25">
        <f>IF(OR(A213="",D213=""),"",IF(COUNTIF('Configuración'!$D$2:$D$31,A213)&gt;0,0,IF(IFERROR(VLOOKUP(D213,'Bahías'!$A$2:$J$21,3,FALSE),"No")&lt;&gt;"Sí",0,IFERROR(CHOOSE(WEEKDAY(A213,2),VLOOKUP(D213,'Bahías'!$A$2:$J$21,4,FALSE),VLOOKUP(D213,'Bahías'!$A$2:$J$21,5,FALSE),VLOOKUP(D213,'Bahías'!$A$2:$J$21,6,FALSE),VLOOKUP(D213,'Bahías'!$A$2:$J$21,7,FALSE),VLOOKUP(D213,'Bahías'!$A$2:$J$21,8,FALSE),VLOOKUP(D213,'Bahías'!$A$2:$J$21,9,FALSE),VLOOKUP(D213,'Bahías'!$A$2:$J$21,10,FALSE)),""))))</f>
        <v/>
      </c>
      <c r="L213" s="25">
        <f>IF(OR(A213="",D213=""),"",SUMIFS($J$2:$J$501,$A$2:$A$501,A213,$D$2:$D$501,D213))</f>
        <v/>
      </c>
      <c r="M213" s="25">
        <f>IF(OR(K213="",L213=""),"",K213-L213)</f>
        <v/>
      </c>
      <c r="N213" s="26">
        <f>IFERROR(L213/K213,"")</f>
        <v/>
      </c>
      <c r="O213" s="27">
        <f>IF(OR(A213="",D213="",F213="",G213="",H213="",I213=""),"",IF(COUNTIF('Configuración'!$D$2:$D$31,A213)&gt;0,"Día cerrado",IF(OR(F213&lt;'Configuración'!$B$5,H213&gt;'Configuración'!$B$6),"Fuera de horario",IF(K213=0,"Sin capacidad",IF(L213&gt;K213,"Sobrecupo",IF(I213="Cancelada","OK",IF(COUNTIFS($A$2:$A$501,A213,$D$2:$D$501,D213,$F$2:$F$501,"&lt;"&amp;H213,$H$2:$H$501,"&gt;"&amp;F213,$I$2:$I$501,"&lt;&gt;Cancelada")-1&gt;0,"Traslape","OK")))))))</f>
        <v/>
      </c>
      <c r="P213" s="23" t="n"/>
      <c r="Q213">
        <f>IFERROR(IF(INDEX('Bahías'!$A$2:$A$21,ROW()-1)="","",INDEX('Bahías'!$A$2:$A$21,ROW()-1)),"")</f>
        <v/>
      </c>
      <c r="R213">
        <f>IFERROR(IF(INDEX('Configuración'!$G$2:$G$10,ROW()-1)="","",INDEX('Configuración'!$G$2:$G$10,ROW()-1)),"")</f>
        <v/>
      </c>
    </row>
    <row r="214">
      <c r="A214" s="11" t="n"/>
      <c r="B214" s="12" t="n"/>
      <c r="C214" s="17" t="n"/>
      <c r="D214" s="17" t="n"/>
      <c r="E214" s="17" t="n"/>
      <c r="F214" s="34" t="n"/>
      <c r="G214" s="19" t="n"/>
      <c r="H214" s="35">
        <f>IF(OR(F214="",G214=""),"",F214+G214/24)</f>
        <v/>
      </c>
      <c r="I214" s="17" t="n"/>
      <c r="J214" s="5">
        <f>IF(OR(A214="",G214="",I214=""),"",IF(I214="Cancelada",0,G214))</f>
        <v/>
      </c>
      <c r="K214" s="5">
        <f>IF(OR(A214="",D214=""),"",IF(COUNTIF('Configuración'!$D$2:$D$31,A214)&gt;0,0,IF(IFERROR(VLOOKUP(D214,'Bahías'!$A$2:$J$21,3,FALSE),"No")&lt;&gt;"Sí",0,IFERROR(CHOOSE(WEEKDAY(A214,2),VLOOKUP(D214,'Bahías'!$A$2:$J$21,4,FALSE),VLOOKUP(D214,'Bahías'!$A$2:$J$21,5,FALSE),VLOOKUP(D214,'Bahías'!$A$2:$J$21,6,FALSE),VLOOKUP(D214,'Bahías'!$A$2:$J$21,7,FALSE),VLOOKUP(D214,'Bahías'!$A$2:$J$21,8,FALSE),VLOOKUP(D214,'Bahías'!$A$2:$J$21,9,FALSE),VLOOKUP(D214,'Bahías'!$A$2:$J$21,10,FALSE)),""))))</f>
        <v/>
      </c>
      <c r="L214" s="5">
        <f>IF(OR(A214="",D214=""),"",SUMIFS($J$2:$J$501,$A$2:$A$501,A214,$D$2:$D$501,D214))</f>
        <v/>
      </c>
      <c r="M214" s="5">
        <f>IF(OR(K214="",L214=""),"",K214-L214)</f>
        <v/>
      </c>
      <c r="N214" s="21">
        <f>IFERROR(L214/K214,"")</f>
        <v/>
      </c>
      <c r="O214" s="22">
        <f>IF(OR(A214="",D214="",F214="",G214="",H214="",I214=""),"",IF(COUNTIF('Configuración'!$D$2:$D$31,A214)&gt;0,"Día cerrado",IF(OR(F214&lt;'Configuración'!$B$5,H214&gt;'Configuración'!$B$6),"Fuera de horario",IF(K214=0,"Sin capacidad",IF(L214&gt;K214,"Sobrecupo",IF(I214="Cancelada","OK",IF(COUNTIFS($A$2:$A$501,A214,$D$2:$D$501,D214,$F$2:$F$501,"&lt;"&amp;H214,$H$2:$H$501,"&gt;"&amp;F214,$I$2:$I$501,"&lt;&gt;Cancelada")-1&gt;0,"Traslape","OK")))))))</f>
        <v/>
      </c>
      <c r="P214" s="23" t="n"/>
      <c r="Q214">
        <f>IFERROR(IF(INDEX('Bahías'!$A$2:$A$21,ROW()-1)="","",INDEX('Bahías'!$A$2:$A$21,ROW()-1)),"")</f>
        <v/>
      </c>
      <c r="R214">
        <f>IFERROR(IF(INDEX('Configuración'!$G$2:$G$10,ROW()-1)="","",INDEX('Configuración'!$G$2:$G$10,ROW()-1)),"")</f>
        <v/>
      </c>
    </row>
    <row r="215">
      <c r="A215" s="11" t="n"/>
      <c r="B215" s="12" t="n"/>
      <c r="C215" s="17" t="n"/>
      <c r="D215" s="17" t="n"/>
      <c r="E215" s="17" t="n"/>
      <c r="F215" s="34" t="n"/>
      <c r="G215" s="19" t="n"/>
      <c r="H215" s="36">
        <f>IF(OR(F215="",G215=""),"",F215+G215/24)</f>
        <v/>
      </c>
      <c r="I215" s="17" t="n"/>
      <c r="J215" s="25">
        <f>IF(OR(A215="",G215="",I215=""),"",IF(I215="Cancelada",0,G215))</f>
        <v/>
      </c>
      <c r="K215" s="25">
        <f>IF(OR(A215="",D215=""),"",IF(COUNTIF('Configuración'!$D$2:$D$31,A215)&gt;0,0,IF(IFERROR(VLOOKUP(D215,'Bahías'!$A$2:$J$21,3,FALSE),"No")&lt;&gt;"Sí",0,IFERROR(CHOOSE(WEEKDAY(A215,2),VLOOKUP(D215,'Bahías'!$A$2:$J$21,4,FALSE),VLOOKUP(D215,'Bahías'!$A$2:$J$21,5,FALSE),VLOOKUP(D215,'Bahías'!$A$2:$J$21,6,FALSE),VLOOKUP(D215,'Bahías'!$A$2:$J$21,7,FALSE),VLOOKUP(D215,'Bahías'!$A$2:$J$21,8,FALSE),VLOOKUP(D215,'Bahías'!$A$2:$J$21,9,FALSE),VLOOKUP(D215,'Bahías'!$A$2:$J$21,10,FALSE)),""))))</f>
        <v/>
      </c>
      <c r="L215" s="25">
        <f>IF(OR(A215="",D215=""),"",SUMIFS($J$2:$J$501,$A$2:$A$501,A215,$D$2:$D$501,D215))</f>
        <v/>
      </c>
      <c r="M215" s="25">
        <f>IF(OR(K215="",L215=""),"",K215-L215)</f>
        <v/>
      </c>
      <c r="N215" s="26">
        <f>IFERROR(L215/K215,"")</f>
        <v/>
      </c>
      <c r="O215" s="27">
        <f>IF(OR(A215="",D215="",F215="",G215="",H215="",I215=""),"",IF(COUNTIF('Configuración'!$D$2:$D$31,A215)&gt;0,"Día cerrado",IF(OR(F215&lt;'Configuración'!$B$5,H215&gt;'Configuración'!$B$6),"Fuera de horario",IF(K215=0,"Sin capacidad",IF(L215&gt;K215,"Sobrecupo",IF(I215="Cancelada","OK",IF(COUNTIFS($A$2:$A$501,A215,$D$2:$D$501,D215,$F$2:$F$501,"&lt;"&amp;H215,$H$2:$H$501,"&gt;"&amp;F215,$I$2:$I$501,"&lt;&gt;Cancelada")-1&gt;0,"Traslape","OK")))))))</f>
        <v/>
      </c>
      <c r="P215" s="23" t="n"/>
      <c r="Q215">
        <f>IFERROR(IF(INDEX('Bahías'!$A$2:$A$21,ROW()-1)="","",INDEX('Bahías'!$A$2:$A$21,ROW()-1)),"")</f>
        <v/>
      </c>
      <c r="R215">
        <f>IFERROR(IF(INDEX('Configuración'!$G$2:$G$10,ROW()-1)="","",INDEX('Configuración'!$G$2:$G$10,ROW()-1)),"")</f>
        <v/>
      </c>
    </row>
    <row r="216">
      <c r="A216" s="11" t="n"/>
      <c r="B216" s="12" t="n"/>
      <c r="C216" s="17" t="n"/>
      <c r="D216" s="17" t="n"/>
      <c r="E216" s="17" t="n"/>
      <c r="F216" s="34" t="n"/>
      <c r="G216" s="19" t="n"/>
      <c r="H216" s="35">
        <f>IF(OR(F216="",G216=""),"",F216+G216/24)</f>
        <v/>
      </c>
      <c r="I216" s="17" t="n"/>
      <c r="J216" s="5">
        <f>IF(OR(A216="",G216="",I216=""),"",IF(I216="Cancelada",0,G216))</f>
        <v/>
      </c>
      <c r="K216" s="5">
        <f>IF(OR(A216="",D216=""),"",IF(COUNTIF('Configuración'!$D$2:$D$31,A216)&gt;0,0,IF(IFERROR(VLOOKUP(D216,'Bahías'!$A$2:$J$21,3,FALSE),"No")&lt;&gt;"Sí",0,IFERROR(CHOOSE(WEEKDAY(A216,2),VLOOKUP(D216,'Bahías'!$A$2:$J$21,4,FALSE),VLOOKUP(D216,'Bahías'!$A$2:$J$21,5,FALSE),VLOOKUP(D216,'Bahías'!$A$2:$J$21,6,FALSE),VLOOKUP(D216,'Bahías'!$A$2:$J$21,7,FALSE),VLOOKUP(D216,'Bahías'!$A$2:$J$21,8,FALSE),VLOOKUP(D216,'Bahías'!$A$2:$J$21,9,FALSE),VLOOKUP(D216,'Bahías'!$A$2:$J$21,10,FALSE)),""))))</f>
        <v/>
      </c>
      <c r="L216" s="5">
        <f>IF(OR(A216="",D216=""),"",SUMIFS($J$2:$J$501,$A$2:$A$501,A216,$D$2:$D$501,D216))</f>
        <v/>
      </c>
      <c r="M216" s="5">
        <f>IF(OR(K216="",L216=""),"",K216-L216)</f>
        <v/>
      </c>
      <c r="N216" s="21">
        <f>IFERROR(L216/K216,"")</f>
        <v/>
      </c>
      <c r="O216" s="22">
        <f>IF(OR(A216="",D216="",F216="",G216="",H216="",I216=""),"",IF(COUNTIF('Configuración'!$D$2:$D$31,A216)&gt;0,"Día cerrado",IF(OR(F216&lt;'Configuración'!$B$5,H216&gt;'Configuración'!$B$6),"Fuera de horario",IF(K216=0,"Sin capacidad",IF(L216&gt;K216,"Sobrecupo",IF(I216="Cancelada","OK",IF(COUNTIFS($A$2:$A$501,A216,$D$2:$D$501,D216,$F$2:$F$501,"&lt;"&amp;H216,$H$2:$H$501,"&gt;"&amp;F216,$I$2:$I$501,"&lt;&gt;Cancelada")-1&gt;0,"Traslape","OK")))))))</f>
        <v/>
      </c>
      <c r="P216" s="23" t="n"/>
      <c r="Q216">
        <f>IFERROR(IF(INDEX('Bahías'!$A$2:$A$21,ROW()-1)="","",INDEX('Bahías'!$A$2:$A$21,ROW()-1)),"")</f>
        <v/>
      </c>
      <c r="R216">
        <f>IFERROR(IF(INDEX('Configuración'!$G$2:$G$10,ROW()-1)="","",INDEX('Configuración'!$G$2:$G$10,ROW()-1)),"")</f>
        <v/>
      </c>
    </row>
    <row r="217">
      <c r="A217" s="11" t="n"/>
      <c r="B217" s="12" t="n"/>
      <c r="C217" s="17" t="n"/>
      <c r="D217" s="17" t="n"/>
      <c r="E217" s="17" t="n"/>
      <c r="F217" s="34" t="n"/>
      <c r="G217" s="19" t="n"/>
      <c r="H217" s="36">
        <f>IF(OR(F217="",G217=""),"",F217+G217/24)</f>
        <v/>
      </c>
      <c r="I217" s="17" t="n"/>
      <c r="J217" s="25">
        <f>IF(OR(A217="",G217="",I217=""),"",IF(I217="Cancelada",0,G217))</f>
        <v/>
      </c>
      <c r="K217" s="25">
        <f>IF(OR(A217="",D217=""),"",IF(COUNTIF('Configuración'!$D$2:$D$31,A217)&gt;0,0,IF(IFERROR(VLOOKUP(D217,'Bahías'!$A$2:$J$21,3,FALSE),"No")&lt;&gt;"Sí",0,IFERROR(CHOOSE(WEEKDAY(A217,2),VLOOKUP(D217,'Bahías'!$A$2:$J$21,4,FALSE),VLOOKUP(D217,'Bahías'!$A$2:$J$21,5,FALSE),VLOOKUP(D217,'Bahías'!$A$2:$J$21,6,FALSE),VLOOKUP(D217,'Bahías'!$A$2:$J$21,7,FALSE),VLOOKUP(D217,'Bahías'!$A$2:$J$21,8,FALSE),VLOOKUP(D217,'Bahías'!$A$2:$J$21,9,FALSE),VLOOKUP(D217,'Bahías'!$A$2:$J$21,10,FALSE)),""))))</f>
        <v/>
      </c>
      <c r="L217" s="25">
        <f>IF(OR(A217="",D217=""),"",SUMIFS($J$2:$J$501,$A$2:$A$501,A217,$D$2:$D$501,D217))</f>
        <v/>
      </c>
      <c r="M217" s="25">
        <f>IF(OR(K217="",L217=""),"",K217-L217)</f>
        <v/>
      </c>
      <c r="N217" s="26">
        <f>IFERROR(L217/K217,"")</f>
        <v/>
      </c>
      <c r="O217" s="27">
        <f>IF(OR(A217="",D217="",F217="",G217="",H217="",I217=""),"",IF(COUNTIF('Configuración'!$D$2:$D$31,A217)&gt;0,"Día cerrado",IF(OR(F217&lt;'Configuración'!$B$5,H217&gt;'Configuración'!$B$6),"Fuera de horario",IF(K217=0,"Sin capacidad",IF(L217&gt;K217,"Sobrecupo",IF(I217="Cancelada","OK",IF(COUNTIFS($A$2:$A$501,A217,$D$2:$D$501,D217,$F$2:$F$501,"&lt;"&amp;H217,$H$2:$H$501,"&gt;"&amp;F217,$I$2:$I$501,"&lt;&gt;Cancelada")-1&gt;0,"Traslape","OK")))))))</f>
        <v/>
      </c>
      <c r="P217" s="23" t="n"/>
      <c r="Q217">
        <f>IFERROR(IF(INDEX('Bahías'!$A$2:$A$21,ROW()-1)="","",INDEX('Bahías'!$A$2:$A$21,ROW()-1)),"")</f>
        <v/>
      </c>
      <c r="R217">
        <f>IFERROR(IF(INDEX('Configuración'!$G$2:$G$10,ROW()-1)="","",INDEX('Configuración'!$G$2:$G$10,ROW()-1)),"")</f>
        <v/>
      </c>
    </row>
    <row r="218">
      <c r="A218" s="11" t="n"/>
      <c r="B218" s="12" t="n"/>
      <c r="C218" s="17" t="n"/>
      <c r="D218" s="17" t="n"/>
      <c r="E218" s="17" t="n"/>
      <c r="F218" s="34" t="n"/>
      <c r="G218" s="19" t="n"/>
      <c r="H218" s="35">
        <f>IF(OR(F218="",G218=""),"",F218+G218/24)</f>
        <v/>
      </c>
      <c r="I218" s="17" t="n"/>
      <c r="J218" s="5">
        <f>IF(OR(A218="",G218="",I218=""),"",IF(I218="Cancelada",0,G218))</f>
        <v/>
      </c>
      <c r="K218" s="5">
        <f>IF(OR(A218="",D218=""),"",IF(COUNTIF('Configuración'!$D$2:$D$31,A218)&gt;0,0,IF(IFERROR(VLOOKUP(D218,'Bahías'!$A$2:$J$21,3,FALSE),"No")&lt;&gt;"Sí",0,IFERROR(CHOOSE(WEEKDAY(A218,2),VLOOKUP(D218,'Bahías'!$A$2:$J$21,4,FALSE),VLOOKUP(D218,'Bahías'!$A$2:$J$21,5,FALSE),VLOOKUP(D218,'Bahías'!$A$2:$J$21,6,FALSE),VLOOKUP(D218,'Bahías'!$A$2:$J$21,7,FALSE),VLOOKUP(D218,'Bahías'!$A$2:$J$21,8,FALSE),VLOOKUP(D218,'Bahías'!$A$2:$J$21,9,FALSE),VLOOKUP(D218,'Bahías'!$A$2:$J$21,10,FALSE)),""))))</f>
        <v/>
      </c>
      <c r="L218" s="5">
        <f>IF(OR(A218="",D218=""),"",SUMIFS($J$2:$J$501,$A$2:$A$501,A218,$D$2:$D$501,D218))</f>
        <v/>
      </c>
      <c r="M218" s="5">
        <f>IF(OR(K218="",L218=""),"",K218-L218)</f>
        <v/>
      </c>
      <c r="N218" s="21">
        <f>IFERROR(L218/K218,"")</f>
        <v/>
      </c>
      <c r="O218" s="22">
        <f>IF(OR(A218="",D218="",F218="",G218="",H218="",I218=""),"",IF(COUNTIF('Configuración'!$D$2:$D$31,A218)&gt;0,"Día cerrado",IF(OR(F218&lt;'Configuración'!$B$5,H218&gt;'Configuración'!$B$6),"Fuera de horario",IF(K218=0,"Sin capacidad",IF(L218&gt;K218,"Sobrecupo",IF(I218="Cancelada","OK",IF(COUNTIFS($A$2:$A$501,A218,$D$2:$D$501,D218,$F$2:$F$501,"&lt;"&amp;H218,$H$2:$H$501,"&gt;"&amp;F218,$I$2:$I$501,"&lt;&gt;Cancelada")-1&gt;0,"Traslape","OK")))))))</f>
        <v/>
      </c>
      <c r="P218" s="23" t="n"/>
      <c r="Q218">
        <f>IFERROR(IF(INDEX('Bahías'!$A$2:$A$21,ROW()-1)="","",INDEX('Bahías'!$A$2:$A$21,ROW()-1)),"")</f>
        <v/>
      </c>
      <c r="R218">
        <f>IFERROR(IF(INDEX('Configuración'!$G$2:$G$10,ROW()-1)="","",INDEX('Configuración'!$G$2:$G$10,ROW()-1)),"")</f>
        <v/>
      </c>
    </row>
    <row r="219">
      <c r="A219" s="11" t="n"/>
      <c r="B219" s="12" t="n"/>
      <c r="C219" s="17" t="n"/>
      <c r="D219" s="17" t="n"/>
      <c r="E219" s="17" t="n"/>
      <c r="F219" s="34" t="n"/>
      <c r="G219" s="19" t="n"/>
      <c r="H219" s="36">
        <f>IF(OR(F219="",G219=""),"",F219+G219/24)</f>
        <v/>
      </c>
      <c r="I219" s="17" t="n"/>
      <c r="J219" s="25">
        <f>IF(OR(A219="",G219="",I219=""),"",IF(I219="Cancelada",0,G219))</f>
        <v/>
      </c>
      <c r="K219" s="25">
        <f>IF(OR(A219="",D219=""),"",IF(COUNTIF('Configuración'!$D$2:$D$31,A219)&gt;0,0,IF(IFERROR(VLOOKUP(D219,'Bahías'!$A$2:$J$21,3,FALSE),"No")&lt;&gt;"Sí",0,IFERROR(CHOOSE(WEEKDAY(A219,2),VLOOKUP(D219,'Bahías'!$A$2:$J$21,4,FALSE),VLOOKUP(D219,'Bahías'!$A$2:$J$21,5,FALSE),VLOOKUP(D219,'Bahías'!$A$2:$J$21,6,FALSE),VLOOKUP(D219,'Bahías'!$A$2:$J$21,7,FALSE),VLOOKUP(D219,'Bahías'!$A$2:$J$21,8,FALSE),VLOOKUP(D219,'Bahías'!$A$2:$J$21,9,FALSE),VLOOKUP(D219,'Bahías'!$A$2:$J$21,10,FALSE)),""))))</f>
        <v/>
      </c>
      <c r="L219" s="25">
        <f>IF(OR(A219="",D219=""),"",SUMIFS($J$2:$J$501,$A$2:$A$501,A219,$D$2:$D$501,D219))</f>
        <v/>
      </c>
      <c r="M219" s="25">
        <f>IF(OR(K219="",L219=""),"",K219-L219)</f>
        <v/>
      </c>
      <c r="N219" s="26">
        <f>IFERROR(L219/K219,"")</f>
        <v/>
      </c>
      <c r="O219" s="27">
        <f>IF(OR(A219="",D219="",F219="",G219="",H219="",I219=""),"",IF(COUNTIF('Configuración'!$D$2:$D$31,A219)&gt;0,"Día cerrado",IF(OR(F219&lt;'Configuración'!$B$5,H219&gt;'Configuración'!$B$6),"Fuera de horario",IF(K219=0,"Sin capacidad",IF(L219&gt;K219,"Sobrecupo",IF(I219="Cancelada","OK",IF(COUNTIFS($A$2:$A$501,A219,$D$2:$D$501,D219,$F$2:$F$501,"&lt;"&amp;H219,$H$2:$H$501,"&gt;"&amp;F219,$I$2:$I$501,"&lt;&gt;Cancelada")-1&gt;0,"Traslape","OK")))))))</f>
        <v/>
      </c>
      <c r="P219" s="23" t="n"/>
      <c r="Q219">
        <f>IFERROR(IF(INDEX('Bahías'!$A$2:$A$21,ROW()-1)="","",INDEX('Bahías'!$A$2:$A$21,ROW()-1)),"")</f>
        <v/>
      </c>
      <c r="R219">
        <f>IFERROR(IF(INDEX('Configuración'!$G$2:$G$10,ROW()-1)="","",INDEX('Configuración'!$G$2:$G$10,ROW()-1)),"")</f>
        <v/>
      </c>
    </row>
    <row r="220">
      <c r="A220" s="11" t="n"/>
      <c r="B220" s="12" t="n"/>
      <c r="C220" s="17" t="n"/>
      <c r="D220" s="17" t="n"/>
      <c r="E220" s="17" t="n"/>
      <c r="F220" s="34" t="n"/>
      <c r="G220" s="19" t="n"/>
      <c r="H220" s="35">
        <f>IF(OR(F220="",G220=""),"",F220+G220/24)</f>
        <v/>
      </c>
      <c r="I220" s="17" t="n"/>
      <c r="J220" s="5">
        <f>IF(OR(A220="",G220="",I220=""),"",IF(I220="Cancelada",0,G220))</f>
        <v/>
      </c>
      <c r="K220" s="5">
        <f>IF(OR(A220="",D220=""),"",IF(COUNTIF('Configuración'!$D$2:$D$31,A220)&gt;0,0,IF(IFERROR(VLOOKUP(D220,'Bahías'!$A$2:$J$21,3,FALSE),"No")&lt;&gt;"Sí",0,IFERROR(CHOOSE(WEEKDAY(A220,2),VLOOKUP(D220,'Bahías'!$A$2:$J$21,4,FALSE),VLOOKUP(D220,'Bahías'!$A$2:$J$21,5,FALSE),VLOOKUP(D220,'Bahías'!$A$2:$J$21,6,FALSE),VLOOKUP(D220,'Bahías'!$A$2:$J$21,7,FALSE),VLOOKUP(D220,'Bahías'!$A$2:$J$21,8,FALSE),VLOOKUP(D220,'Bahías'!$A$2:$J$21,9,FALSE),VLOOKUP(D220,'Bahías'!$A$2:$J$21,10,FALSE)),""))))</f>
        <v/>
      </c>
      <c r="L220" s="5">
        <f>IF(OR(A220="",D220=""),"",SUMIFS($J$2:$J$501,$A$2:$A$501,A220,$D$2:$D$501,D220))</f>
        <v/>
      </c>
      <c r="M220" s="5">
        <f>IF(OR(K220="",L220=""),"",K220-L220)</f>
        <v/>
      </c>
      <c r="N220" s="21">
        <f>IFERROR(L220/K220,"")</f>
        <v/>
      </c>
      <c r="O220" s="22">
        <f>IF(OR(A220="",D220="",F220="",G220="",H220="",I220=""),"",IF(COUNTIF('Configuración'!$D$2:$D$31,A220)&gt;0,"Día cerrado",IF(OR(F220&lt;'Configuración'!$B$5,H220&gt;'Configuración'!$B$6),"Fuera de horario",IF(K220=0,"Sin capacidad",IF(L220&gt;K220,"Sobrecupo",IF(I220="Cancelada","OK",IF(COUNTIFS($A$2:$A$501,A220,$D$2:$D$501,D220,$F$2:$F$501,"&lt;"&amp;H220,$H$2:$H$501,"&gt;"&amp;F220,$I$2:$I$501,"&lt;&gt;Cancelada")-1&gt;0,"Traslape","OK")))))))</f>
        <v/>
      </c>
      <c r="P220" s="23" t="n"/>
      <c r="Q220">
        <f>IFERROR(IF(INDEX('Bahías'!$A$2:$A$21,ROW()-1)="","",INDEX('Bahías'!$A$2:$A$21,ROW()-1)),"")</f>
        <v/>
      </c>
      <c r="R220">
        <f>IFERROR(IF(INDEX('Configuración'!$G$2:$G$10,ROW()-1)="","",INDEX('Configuración'!$G$2:$G$10,ROW()-1)),"")</f>
        <v/>
      </c>
    </row>
    <row r="221">
      <c r="A221" s="11" t="n"/>
      <c r="B221" s="12" t="n"/>
      <c r="C221" s="17" t="n"/>
      <c r="D221" s="17" t="n"/>
      <c r="E221" s="17" t="n"/>
      <c r="F221" s="34" t="n"/>
      <c r="G221" s="19" t="n"/>
      <c r="H221" s="36">
        <f>IF(OR(F221="",G221=""),"",F221+G221/24)</f>
        <v/>
      </c>
      <c r="I221" s="17" t="n"/>
      <c r="J221" s="25">
        <f>IF(OR(A221="",G221="",I221=""),"",IF(I221="Cancelada",0,G221))</f>
        <v/>
      </c>
      <c r="K221" s="25">
        <f>IF(OR(A221="",D221=""),"",IF(COUNTIF('Configuración'!$D$2:$D$31,A221)&gt;0,0,IF(IFERROR(VLOOKUP(D221,'Bahías'!$A$2:$J$21,3,FALSE),"No")&lt;&gt;"Sí",0,IFERROR(CHOOSE(WEEKDAY(A221,2),VLOOKUP(D221,'Bahías'!$A$2:$J$21,4,FALSE),VLOOKUP(D221,'Bahías'!$A$2:$J$21,5,FALSE),VLOOKUP(D221,'Bahías'!$A$2:$J$21,6,FALSE),VLOOKUP(D221,'Bahías'!$A$2:$J$21,7,FALSE),VLOOKUP(D221,'Bahías'!$A$2:$J$21,8,FALSE),VLOOKUP(D221,'Bahías'!$A$2:$J$21,9,FALSE),VLOOKUP(D221,'Bahías'!$A$2:$J$21,10,FALSE)),""))))</f>
        <v/>
      </c>
      <c r="L221" s="25">
        <f>IF(OR(A221="",D221=""),"",SUMIFS($J$2:$J$501,$A$2:$A$501,A221,$D$2:$D$501,D221))</f>
        <v/>
      </c>
      <c r="M221" s="25">
        <f>IF(OR(K221="",L221=""),"",K221-L221)</f>
        <v/>
      </c>
      <c r="N221" s="26">
        <f>IFERROR(L221/K221,"")</f>
        <v/>
      </c>
      <c r="O221" s="27">
        <f>IF(OR(A221="",D221="",F221="",G221="",H221="",I221=""),"",IF(COUNTIF('Configuración'!$D$2:$D$31,A221)&gt;0,"Día cerrado",IF(OR(F221&lt;'Configuración'!$B$5,H221&gt;'Configuración'!$B$6),"Fuera de horario",IF(K221=0,"Sin capacidad",IF(L221&gt;K221,"Sobrecupo",IF(I221="Cancelada","OK",IF(COUNTIFS($A$2:$A$501,A221,$D$2:$D$501,D221,$F$2:$F$501,"&lt;"&amp;H221,$H$2:$H$501,"&gt;"&amp;F221,$I$2:$I$501,"&lt;&gt;Cancelada")-1&gt;0,"Traslape","OK")))))))</f>
        <v/>
      </c>
      <c r="P221" s="23" t="n"/>
      <c r="Q221">
        <f>IFERROR(IF(INDEX('Bahías'!$A$2:$A$21,ROW()-1)="","",INDEX('Bahías'!$A$2:$A$21,ROW()-1)),"")</f>
        <v/>
      </c>
      <c r="R221">
        <f>IFERROR(IF(INDEX('Configuración'!$G$2:$G$10,ROW()-1)="","",INDEX('Configuración'!$G$2:$G$10,ROW()-1)),"")</f>
        <v/>
      </c>
    </row>
    <row r="222">
      <c r="A222" s="11" t="n"/>
      <c r="B222" s="12" t="n"/>
      <c r="C222" s="17" t="n"/>
      <c r="D222" s="17" t="n"/>
      <c r="E222" s="17" t="n"/>
      <c r="F222" s="34" t="n"/>
      <c r="G222" s="19" t="n"/>
      <c r="H222" s="35">
        <f>IF(OR(F222="",G222=""),"",F222+G222/24)</f>
        <v/>
      </c>
      <c r="I222" s="17" t="n"/>
      <c r="J222" s="5">
        <f>IF(OR(A222="",G222="",I222=""),"",IF(I222="Cancelada",0,G222))</f>
        <v/>
      </c>
      <c r="K222" s="5">
        <f>IF(OR(A222="",D222=""),"",IF(COUNTIF('Configuración'!$D$2:$D$31,A222)&gt;0,0,IF(IFERROR(VLOOKUP(D222,'Bahías'!$A$2:$J$21,3,FALSE),"No")&lt;&gt;"Sí",0,IFERROR(CHOOSE(WEEKDAY(A222,2),VLOOKUP(D222,'Bahías'!$A$2:$J$21,4,FALSE),VLOOKUP(D222,'Bahías'!$A$2:$J$21,5,FALSE),VLOOKUP(D222,'Bahías'!$A$2:$J$21,6,FALSE),VLOOKUP(D222,'Bahías'!$A$2:$J$21,7,FALSE),VLOOKUP(D222,'Bahías'!$A$2:$J$21,8,FALSE),VLOOKUP(D222,'Bahías'!$A$2:$J$21,9,FALSE),VLOOKUP(D222,'Bahías'!$A$2:$J$21,10,FALSE)),""))))</f>
        <v/>
      </c>
      <c r="L222" s="5">
        <f>IF(OR(A222="",D222=""),"",SUMIFS($J$2:$J$501,$A$2:$A$501,A222,$D$2:$D$501,D222))</f>
        <v/>
      </c>
      <c r="M222" s="5">
        <f>IF(OR(K222="",L222=""),"",K222-L222)</f>
        <v/>
      </c>
      <c r="N222" s="21">
        <f>IFERROR(L222/K222,"")</f>
        <v/>
      </c>
      <c r="O222" s="22">
        <f>IF(OR(A222="",D222="",F222="",G222="",H222="",I222=""),"",IF(COUNTIF('Configuración'!$D$2:$D$31,A222)&gt;0,"Día cerrado",IF(OR(F222&lt;'Configuración'!$B$5,H222&gt;'Configuración'!$B$6),"Fuera de horario",IF(K222=0,"Sin capacidad",IF(L222&gt;K222,"Sobrecupo",IF(I222="Cancelada","OK",IF(COUNTIFS($A$2:$A$501,A222,$D$2:$D$501,D222,$F$2:$F$501,"&lt;"&amp;H222,$H$2:$H$501,"&gt;"&amp;F222,$I$2:$I$501,"&lt;&gt;Cancelada")-1&gt;0,"Traslape","OK")))))))</f>
        <v/>
      </c>
      <c r="P222" s="23" t="n"/>
      <c r="Q222">
        <f>IFERROR(IF(INDEX('Bahías'!$A$2:$A$21,ROW()-1)="","",INDEX('Bahías'!$A$2:$A$21,ROW()-1)),"")</f>
        <v/>
      </c>
      <c r="R222">
        <f>IFERROR(IF(INDEX('Configuración'!$G$2:$G$10,ROW()-1)="","",INDEX('Configuración'!$G$2:$G$10,ROW()-1)),"")</f>
        <v/>
      </c>
    </row>
    <row r="223">
      <c r="A223" s="11" t="n"/>
      <c r="B223" s="12" t="n"/>
      <c r="C223" s="17" t="n"/>
      <c r="D223" s="17" t="n"/>
      <c r="E223" s="17" t="n"/>
      <c r="F223" s="34" t="n"/>
      <c r="G223" s="19" t="n"/>
      <c r="H223" s="36">
        <f>IF(OR(F223="",G223=""),"",F223+G223/24)</f>
        <v/>
      </c>
      <c r="I223" s="17" t="n"/>
      <c r="J223" s="25">
        <f>IF(OR(A223="",G223="",I223=""),"",IF(I223="Cancelada",0,G223))</f>
        <v/>
      </c>
      <c r="K223" s="25">
        <f>IF(OR(A223="",D223=""),"",IF(COUNTIF('Configuración'!$D$2:$D$31,A223)&gt;0,0,IF(IFERROR(VLOOKUP(D223,'Bahías'!$A$2:$J$21,3,FALSE),"No")&lt;&gt;"Sí",0,IFERROR(CHOOSE(WEEKDAY(A223,2),VLOOKUP(D223,'Bahías'!$A$2:$J$21,4,FALSE),VLOOKUP(D223,'Bahías'!$A$2:$J$21,5,FALSE),VLOOKUP(D223,'Bahías'!$A$2:$J$21,6,FALSE),VLOOKUP(D223,'Bahías'!$A$2:$J$21,7,FALSE),VLOOKUP(D223,'Bahías'!$A$2:$J$21,8,FALSE),VLOOKUP(D223,'Bahías'!$A$2:$J$21,9,FALSE),VLOOKUP(D223,'Bahías'!$A$2:$J$21,10,FALSE)),""))))</f>
        <v/>
      </c>
      <c r="L223" s="25">
        <f>IF(OR(A223="",D223=""),"",SUMIFS($J$2:$J$501,$A$2:$A$501,A223,$D$2:$D$501,D223))</f>
        <v/>
      </c>
      <c r="M223" s="25">
        <f>IF(OR(K223="",L223=""),"",K223-L223)</f>
        <v/>
      </c>
      <c r="N223" s="26">
        <f>IFERROR(L223/K223,"")</f>
        <v/>
      </c>
      <c r="O223" s="27">
        <f>IF(OR(A223="",D223="",F223="",G223="",H223="",I223=""),"",IF(COUNTIF('Configuración'!$D$2:$D$31,A223)&gt;0,"Día cerrado",IF(OR(F223&lt;'Configuración'!$B$5,H223&gt;'Configuración'!$B$6),"Fuera de horario",IF(K223=0,"Sin capacidad",IF(L223&gt;K223,"Sobrecupo",IF(I223="Cancelada","OK",IF(COUNTIFS($A$2:$A$501,A223,$D$2:$D$501,D223,$F$2:$F$501,"&lt;"&amp;H223,$H$2:$H$501,"&gt;"&amp;F223,$I$2:$I$501,"&lt;&gt;Cancelada")-1&gt;0,"Traslape","OK")))))))</f>
        <v/>
      </c>
      <c r="P223" s="23" t="n"/>
      <c r="Q223">
        <f>IFERROR(IF(INDEX('Bahías'!$A$2:$A$21,ROW()-1)="","",INDEX('Bahías'!$A$2:$A$21,ROW()-1)),"")</f>
        <v/>
      </c>
      <c r="R223">
        <f>IFERROR(IF(INDEX('Configuración'!$G$2:$G$10,ROW()-1)="","",INDEX('Configuración'!$G$2:$G$10,ROW()-1)),"")</f>
        <v/>
      </c>
    </row>
    <row r="224">
      <c r="A224" s="11" t="n"/>
      <c r="B224" s="12" t="n"/>
      <c r="C224" s="17" t="n"/>
      <c r="D224" s="17" t="n"/>
      <c r="E224" s="17" t="n"/>
      <c r="F224" s="34" t="n"/>
      <c r="G224" s="19" t="n"/>
      <c r="H224" s="35">
        <f>IF(OR(F224="",G224=""),"",F224+G224/24)</f>
        <v/>
      </c>
      <c r="I224" s="17" t="n"/>
      <c r="J224" s="5">
        <f>IF(OR(A224="",G224="",I224=""),"",IF(I224="Cancelada",0,G224))</f>
        <v/>
      </c>
      <c r="K224" s="5">
        <f>IF(OR(A224="",D224=""),"",IF(COUNTIF('Configuración'!$D$2:$D$31,A224)&gt;0,0,IF(IFERROR(VLOOKUP(D224,'Bahías'!$A$2:$J$21,3,FALSE),"No")&lt;&gt;"Sí",0,IFERROR(CHOOSE(WEEKDAY(A224,2),VLOOKUP(D224,'Bahías'!$A$2:$J$21,4,FALSE),VLOOKUP(D224,'Bahías'!$A$2:$J$21,5,FALSE),VLOOKUP(D224,'Bahías'!$A$2:$J$21,6,FALSE),VLOOKUP(D224,'Bahías'!$A$2:$J$21,7,FALSE),VLOOKUP(D224,'Bahías'!$A$2:$J$21,8,FALSE),VLOOKUP(D224,'Bahías'!$A$2:$J$21,9,FALSE),VLOOKUP(D224,'Bahías'!$A$2:$J$21,10,FALSE)),""))))</f>
        <v/>
      </c>
      <c r="L224" s="5">
        <f>IF(OR(A224="",D224=""),"",SUMIFS($J$2:$J$501,$A$2:$A$501,A224,$D$2:$D$501,D224))</f>
        <v/>
      </c>
      <c r="M224" s="5">
        <f>IF(OR(K224="",L224=""),"",K224-L224)</f>
        <v/>
      </c>
      <c r="N224" s="21">
        <f>IFERROR(L224/K224,"")</f>
        <v/>
      </c>
      <c r="O224" s="22">
        <f>IF(OR(A224="",D224="",F224="",G224="",H224="",I224=""),"",IF(COUNTIF('Configuración'!$D$2:$D$31,A224)&gt;0,"Día cerrado",IF(OR(F224&lt;'Configuración'!$B$5,H224&gt;'Configuración'!$B$6),"Fuera de horario",IF(K224=0,"Sin capacidad",IF(L224&gt;K224,"Sobrecupo",IF(I224="Cancelada","OK",IF(COUNTIFS($A$2:$A$501,A224,$D$2:$D$501,D224,$F$2:$F$501,"&lt;"&amp;H224,$H$2:$H$501,"&gt;"&amp;F224,$I$2:$I$501,"&lt;&gt;Cancelada")-1&gt;0,"Traslape","OK")))))))</f>
        <v/>
      </c>
      <c r="P224" s="23" t="n"/>
      <c r="Q224">
        <f>IFERROR(IF(INDEX('Bahías'!$A$2:$A$21,ROW()-1)="","",INDEX('Bahías'!$A$2:$A$21,ROW()-1)),"")</f>
        <v/>
      </c>
      <c r="R224">
        <f>IFERROR(IF(INDEX('Configuración'!$G$2:$G$10,ROW()-1)="","",INDEX('Configuración'!$G$2:$G$10,ROW()-1)),"")</f>
        <v/>
      </c>
    </row>
    <row r="225">
      <c r="A225" s="11" t="n"/>
      <c r="B225" s="12" t="n"/>
      <c r="C225" s="17" t="n"/>
      <c r="D225" s="17" t="n"/>
      <c r="E225" s="17" t="n"/>
      <c r="F225" s="34" t="n"/>
      <c r="G225" s="19" t="n"/>
      <c r="H225" s="36">
        <f>IF(OR(F225="",G225=""),"",F225+G225/24)</f>
        <v/>
      </c>
      <c r="I225" s="17" t="n"/>
      <c r="J225" s="25">
        <f>IF(OR(A225="",G225="",I225=""),"",IF(I225="Cancelada",0,G225))</f>
        <v/>
      </c>
      <c r="K225" s="25">
        <f>IF(OR(A225="",D225=""),"",IF(COUNTIF('Configuración'!$D$2:$D$31,A225)&gt;0,0,IF(IFERROR(VLOOKUP(D225,'Bahías'!$A$2:$J$21,3,FALSE),"No")&lt;&gt;"Sí",0,IFERROR(CHOOSE(WEEKDAY(A225,2),VLOOKUP(D225,'Bahías'!$A$2:$J$21,4,FALSE),VLOOKUP(D225,'Bahías'!$A$2:$J$21,5,FALSE),VLOOKUP(D225,'Bahías'!$A$2:$J$21,6,FALSE),VLOOKUP(D225,'Bahías'!$A$2:$J$21,7,FALSE),VLOOKUP(D225,'Bahías'!$A$2:$J$21,8,FALSE),VLOOKUP(D225,'Bahías'!$A$2:$J$21,9,FALSE),VLOOKUP(D225,'Bahías'!$A$2:$J$21,10,FALSE)),""))))</f>
        <v/>
      </c>
      <c r="L225" s="25">
        <f>IF(OR(A225="",D225=""),"",SUMIFS($J$2:$J$501,$A$2:$A$501,A225,$D$2:$D$501,D225))</f>
        <v/>
      </c>
      <c r="M225" s="25">
        <f>IF(OR(K225="",L225=""),"",K225-L225)</f>
        <v/>
      </c>
      <c r="N225" s="26">
        <f>IFERROR(L225/K225,"")</f>
        <v/>
      </c>
      <c r="O225" s="27">
        <f>IF(OR(A225="",D225="",F225="",G225="",H225="",I225=""),"",IF(COUNTIF('Configuración'!$D$2:$D$31,A225)&gt;0,"Día cerrado",IF(OR(F225&lt;'Configuración'!$B$5,H225&gt;'Configuración'!$B$6),"Fuera de horario",IF(K225=0,"Sin capacidad",IF(L225&gt;K225,"Sobrecupo",IF(I225="Cancelada","OK",IF(COUNTIFS($A$2:$A$501,A225,$D$2:$D$501,D225,$F$2:$F$501,"&lt;"&amp;H225,$H$2:$H$501,"&gt;"&amp;F225,$I$2:$I$501,"&lt;&gt;Cancelada")-1&gt;0,"Traslape","OK")))))))</f>
        <v/>
      </c>
      <c r="P225" s="23" t="n"/>
      <c r="Q225">
        <f>IFERROR(IF(INDEX('Bahías'!$A$2:$A$21,ROW()-1)="","",INDEX('Bahías'!$A$2:$A$21,ROW()-1)),"")</f>
        <v/>
      </c>
      <c r="R225">
        <f>IFERROR(IF(INDEX('Configuración'!$G$2:$G$10,ROW()-1)="","",INDEX('Configuración'!$G$2:$G$10,ROW()-1)),"")</f>
        <v/>
      </c>
    </row>
    <row r="226">
      <c r="A226" s="11" t="n"/>
      <c r="B226" s="12" t="n"/>
      <c r="C226" s="17" t="n"/>
      <c r="D226" s="17" t="n"/>
      <c r="E226" s="17" t="n"/>
      <c r="F226" s="34" t="n"/>
      <c r="G226" s="19" t="n"/>
      <c r="H226" s="35">
        <f>IF(OR(F226="",G226=""),"",F226+G226/24)</f>
        <v/>
      </c>
      <c r="I226" s="17" t="n"/>
      <c r="J226" s="5">
        <f>IF(OR(A226="",G226="",I226=""),"",IF(I226="Cancelada",0,G226))</f>
        <v/>
      </c>
      <c r="K226" s="5">
        <f>IF(OR(A226="",D226=""),"",IF(COUNTIF('Configuración'!$D$2:$D$31,A226)&gt;0,0,IF(IFERROR(VLOOKUP(D226,'Bahías'!$A$2:$J$21,3,FALSE),"No")&lt;&gt;"Sí",0,IFERROR(CHOOSE(WEEKDAY(A226,2),VLOOKUP(D226,'Bahías'!$A$2:$J$21,4,FALSE),VLOOKUP(D226,'Bahías'!$A$2:$J$21,5,FALSE),VLOOKUP(D226,'Bahías'!$A$2:$J$21,6,FALSE),VLOOKUP(D226,'Bahías'!$A$2:$J$21,7,FALSE),VLOOKUP(D226,'Bahías'!$A$2:$J$21,8,FALSE),VLOOKUP(D226,'Bahías'!$A$2:$J$21,9,FALSE),VLOOKUP(D226,'Bahías'!$A$2:$J$21,10,FALSE)),""))))</f>
        <v/>
      </c>
      <c r="L226" s="5">
        <f>IF(OR(A226="",D226=""),"",SUMIFS($J$2:$J$501,$A$2:$A$501,A226,$D$2:$D$501,D226))</f>
        <v/>
      </c>
      <c r="M226" s="5">
        <f>IF(OR(K226="",L226=""),"",K226-L226)</f>
        <v/>
      </c>
      <c r="N226" s="21">
        <f>IFERROR(L226/K226,"")</f>
        <v/>
      </c>
      <c r="O226" s="22">
        <f>IF(OR(A226="",D226="",F226="",G226="",H226="",I226=""),"",IF(COUNTIF('Configuración'!$D$2:$D$31,A226)&gt;0,"Día cerrado",IF(OR(F226&lt;'Configuración'!$B$5,H226&gt;'Configuración'!$B$6),"Fuera de horario",IF(K226=0,"Sin capacidad",IF(L226&gt;K226,"Sobrecupo",IF(I226="Cancelada","OK",IF(COUNTIFS($A$2:$A$501,A226,$D$2:$D$501,D226,$F$2:$F$501,"&lt;"&amp;H226,$H$2:$H$501,"&gt;"&amp;F226,$I$2:$I$501,"&lt;&gt;Cancelada")-1&gt;0,"Traslape","OK")))))))</f>
        <v/>
      </c>
      <c r="P226" s="23" t="n"/>
      <c r="Q226">
        <f>IFERROR(IF(INDEX('Bahías'!$A$2:$A$21,ROW()-1)="","",INDEX('Bahías'!$A$2:$A$21,ROW()-1)),"")</f>
        <v/>
      </c>
      <c r="R226">
        <f>IFERROR(IF(INDEX('Configuración'!$G$2:$G$10,ROW()-1)="","",INDEX('Configuración'!$G$2:$G$10,ROW()-1)),"")</f>
        <v/>
      </c>
    </row>
    <row r="227">
      <c r="A227" s="11" t="n"/>
      <c r="B227" s="12" t="n"/>
      <c r="C227" s="17" t="n"/>
      <c r="D227" s="17" t="n"/>
      <c r="E227" s="17" t="n"/>
      <c r="F227" s="34" t="n"/>
      <c r="G227" s="19" t="n"/>
      <c r="H227" s="36">
        <f>IF(OR(F227="",G227=""),"",F227+G227/24)</f>
        <v/>
      </c>
      <c r="I227" s="17" t="n"/>
      <c r="J227" s="25">
        <f>IF(OR(A227="",G227="",I227=""),"",IF(I227="Cancelada",0,G227))</f>
        <v/>
      </c>
      <c r="K227" s="25">
        <f>IF(OR(A227="",D227=""),"",IF(COUNTIF('Configuración'!$D$2:$D$31,A227)&gt;0,0,IF(IFERROR(VLOOKUP(D227,'Bahías'!$A$2:$J$21,3,FALSE),"No")&lt;&gt;"Sí",0,IFERROR(CHOOSE(WEEKDAY(A227,2),VLOOKUP(D227,'Bahías'!$A$2:$J$21,4,FALSE),VLOOKUP(D227,'Bahías'!$A$2:$J$21,5,FALSE),VLOOKUP(D227,'Bahías'!$A$2:$J$21,6,FALSE),VLOOKUP(D227,'Bahías'!$A$2:$J$21,7,FALSE),VLOOKUP(D227,'Bahías'!$A$2:$J$21,8,FALSE),VLOOKUP(D227,'Bahías'!$A$2:$J$21,9,FALSE),VLOOKUP(D227,'Bahías'!$A$2:$J$21,10,FALSE)),""))))</f>
        <v/>
      </c>
      <c r="L227" s="25">
        <f>IF(OR(A227="",D227=""),"",SUMIFS($J$2:$J$501,$A$2:$A$501,A227,$D$2:$D$501,D227))</f>
        <v/>
      </c>
      <c r="M227" s="25">
        <f>IF(OR(K227="",L227=""),"",K227-L227)</f>
        <v/>
      </c>
      <c r="N227" s="26">
        <f>IFERROR(L227/K227,"")</f>
        <v/>
      </c>
      <c r="O227" s="27">
        <f>IF(OR(A227="",D227="",F227="",G227="",H227="",I227=""),"",IF(COUNTIF('Configuración'!$D$2:$D$31,A227)&gt;0,"Día cerrado",IF(OR(F227&lt;'Configuración'!$B$5,H227&gt;'Configuración'!$B$6),"Fuera de horario",IF(K227=0,"Sin capacidad",IF(L227&gt;K227,"Sobrecupo",IF(I227="Cancelada","OK",IF(COUNTIFS($A$2:$A$501,A227,$D$2:$D$501,D227,$F$2:$F$501,"&lt;"&amp;H227,$H$2:$H$501,"&gt;"&amp;F227,$I$2:$I$501,"&lt;&gt;Cancelada")-1&gt;0,"Traslape","OK")))))))</f>
        <v/>
      </c>
      <c r="P227" s="23" t="n"/>
      <c r="Q227">
        <f>IFERROR(IF(INDEX('Bahías'!$A$2:$A$21,ROW()-1)="","",INDEX('Bahías'!$A$2:$A$21,ROW()-1)),"")</f>
        <v/>
      </c>
      <c r="R227">
        <f>IFERROR(IF(INDEX('Configuración'!$G$2:$G$10,ROW()-1)="","",INDEX('Configuración'!$G$2:$G$10,ROW()-1)),"")</f>
        <v/>
      </c>
    </row>
    <row r="228">
      <c r="A228" s="11" t="n"/>
      <c r="B228" s="12" t="n"/>
      <c r="C228" s="17" t="n"/>
      <c r="D228" s="17" t="n"/>
      <c r="E228" s="17" t="n"/>
      <c r="F228" s="34" t="n"/>
      <c r="G228" s="19" t="n"/>
      <c r="H228" s="35">
        <f>IF(OR(F228="",G228=""),"",F228+G228/24)</f>
        <v/>
      </c>
      <c r="I228" s="17" t="n"/>
      <c r="J228" s="5">
        <f>IF(OR(A228="",G228="",I228=""),"",IF(I228="Cancelada",0,G228))</f>
        <v/>
      </c>
      <c r="K228" s="5">
        <f>IF(OR(A228="",D228=""),"",IF(COUNTIF('Configuración'!$D$2:$D$31,A228)&gt;0,0,IF(IFERROR(VLOOKUP(D228,'Bahías'!$A$2:$J$21,3,FALSE),"No")&lt;&gt;"Sí",0,IFERROR(CHOOSE(WEEKDAY(A228,2),VLOOKUP(D228,'Bahías'!$A$2:$J$21,4,FALSE),VLOOKUP(D228,'Bahías'!$A$2:$J$21,5,FALSE),VLOOKUP(D228,'Bahías'!$A$2:$J$21,6,FALSE),VLOOKUP(D228,'Bahías'!$A$2:$J$21,7,FALSE),VLOOKUP(D228,'Bahías'!$A$2:$J$21,8,FALSE),VLOOKUP(D228,'Bahías'!$A$2:$J$21,9,FALSE),VLOOKUP(D228,'Bahías'!$A$2:$J$21,10,FALSE)),""))))</f>
        <v/>
      </c>
      <c r="L228" s="5">
        <f>IF(OR(A228="",D228=""),"",SUMIFS($J$2:$J$501,$A$2:$A$501,A228,$D$2:$D$501,D228))</f>
        <v/>
      </c>
      <c r="M228" s="5">
        <f>IF(OR(K228="",L228=""),"",K228-L228)</f>
        <v/>
      </c>
      <c r="N228" s="21">
        <f>IFERROR(L228/K228,"")</f>
        <v/>
      </c>
      <c r="O228" s="22">
        <f>IF(OR(A228="",D228="",F228="",G228="",H228="",I228=""),"",IF(COUNTIF('Configuración'!$D$2:$D$31,A228)&gt;0,"Día cerrado",IF(OR(F228&lt;'Configuración'!$B$5,H228&gt;'Configuración'!$B$6),"Fuera de horario",IF(K228=0,"Sin capacidad",IF(L228&gt;K228,"Sobrecupo",IF(I228="Cancelada","OK",IF(COUNTIFS($A$2:$A$501,A228,$D$2:$D$501,D228,$F$2:$F$501,"&lt;"&amp;H228,$H$2:$H$501,"&gt;"&amp;F228,$I$2:$I$501,"&lt;&gt;Cancelada")-1&gt;0,"Traslape","OK")))))))</f>
        <v/>
      </c>
      <c r="P228" s="23" t="n"/>
      <c r="Q228">
        <f>IFERROR(IF(INDEX('Bahías'!$A$2:$A$21,ROW()-1)="","",INDEX('Bahías'!$A$2:$A$21,ROW()-1)),"")</f>
        <v/>
      </c>
      <c r="R228">
        <f>IFERROR(IF(INDEX('Configuración'!$G$2:$G$10,ROW()-1)="","",INDEX('Configuración'!$G$2:$G$10,ROW()-1)),"")</f>
        <v/>
      </c>
    </row>
    <row r="229">
      <c r="A229" s="11" t="n"/>
      <c r="B229" s="12" t="n"/>
      <c r="C229" s="17" t="n"/>
      <c r="D229" s="17" t="n"/>
      <c r="E229" s="17" t="n"/>
      <c r="F229" s="34" t="n"/>
      <c r="G229" s="19" t="n"/>
      <c r="H229" s="36">
        <f>IF(OR(F229="",G229=""),"",F229+G229/24)</f>
        <v/>
      </c>
      <c r="I229" s="17" t="n"/>
      <c r="J229" s="25">
        <f>IF(OR(A229="",G229="",I229=""),"",IF(I229="Cancelada",0,G229))</f>
        <v/>
      </c>
      <c r="K229" s="25">
        <f>IF(OR(A229="",D229=""),"",IF(COUNTIF('Configuración'!$D$2:$D$31,A229)&gt;0,0,IF(IFERROR(VLOOKUP(D229,'Bahías'!$A$2:$J$21,3,FALSE),"No")&lt;&gt;"Sí",0,IFERROR(CHOOSE(WEEKDAY(A229,2),VLOOKUP(D229,'Bahías'!$A$2:$J$21,4,FALSE),VLOOKUP(D229,'Bahías'!$A$2:$J$21,5,FALSE),VLOOKUP(D229,'Bahías'!$A$2:$J$21,6,FALSE),VLOOKUP(D229,'Bahías'!$A$2:$J$21,7,FALSE),VLOOKUP(D229,'Bahías'!$A$2:$J$21,8,FALSE),VLOOKUP(D229,'Bahías'!$A$2:$J$21,9,FALSE),VLOOKUP(D229,'Bahías'!$A$2:$J$21,10,FALSE)),""))))</f>
        <v/>
      </c>
      <c r="L229" s="25">
        <f>IF(OR(A229="",D229=""),"",SUMIFS($J$2:$J$501,$A$2:$A$501,A229,$D$2:$D$501,D229))</f>
        <v/>
      </c>
      <c r="M229" s="25">
        <f>IF(OR(K229="",L229=""),"",K229-L229)</f>
        <v/>
      </c>
      <c r="N229" s="26">
        <f>IFERROR(L229/K229,"")</f>
        <v/>
      </c>
      <c r="O229" s="27">
        <f>IF(OR(A229="",D229="",F229="",G229="",H229="",I229=""),"",IF(COUNTIF('Configuración'!$D$2:$D$31,A229)&gt;0,"Día cerrado",IF(OR(F229&lt;'Configuración'!$B$5,H229&gt;'Configuración'!$B$6),"Fuera de horario",IF(K229=0,"Sin capacidad",IF(L229&gt;K229,"Sobrecupo",IF(I229="Cancelada","OK",IF(COUNTIFS($A$2:$A$501,A229,$D$2:$D$501,D229,$F$2:$F$501,"&lt;"&amp;H229,$H$2:$H$501,"&gt;"&amp;F229,$I$2:$I$501,"&lt;&gt;Cancelada")-1&gt;0,"Traslape","OK")))))))</f>
        <v/>
      </c>
      <c r="P229" s="23" t="n"/>
      <c r="Q229">
        <f>IFERROR(IF(INDEX('Bahías'!$A$2:$A$21,ROW()-1)="","",INDEX('Bahías'!$A$2:$A$21,ROW()-1)),"")</f>
        <v/>
      </c>
      <c r="R229">
        <f>IFERROR(IF(INDEX('Configuración'!$G$2:$G$10,ROW()-1)="","",INDEX('Configuración'!$G$2:$G$10,ROW()-1)),"")</f>
        <v/>
      </c>
    </row>
    <row r="230">
      <c r="A230" s="11" t="n"/>
      <c r="B230" s="12" t="n"/>
      <c r="C230" s="17" t="n"/>
      <c r="D230" s="17" t="n"/>
      <c r="E230" s="17" t="n"/>
      <c r="F230" s="34" t="n"/>
      <c r="G230" s="19" t="n"/>
      <c r="H230" s="35">
        <f>IF(OR(F230="",G230=""),"",F230+G230/24)</f>
        <v/>
      </c>
      <c r="I230" s="17" t="n"/>
      <c r="J230" s="5">
        <f>IF(OR(A230="",G230="",I230=""),"",IF(I230="Cancelada",0,G230))</f>
        <v/>
      </c>
      <c r="K230" s="5">
        <f>IF(OR(A230="",D230=""),"",IF(COUNTIF('Configuración'!$D$2:$D$31,A230)&gt;0,0,IF(IFERROR(VLOOKUP(D230,'Bahías'!$A$2:$J$21,3,FALSE),"No")&lt;&gt;"Sí",0,IFERROR(CHOOSE(WEEKDAY(A230,2),VLOOKUP(D230,'Bahías'!$A$2:$J$21,4,FALSE),VLOOKUP(D230,'Bahías'!$A$2:$J$21,5,FALSE),VLOOKUP(D230,'Bahías'!$A$2:$J$21,6,FALSE),VLOOKUP(D230,'Bahías'!$A$2:$J$21,7,FALSE),VLOOKUP(D230,'Bahías'!$A$2:$J$21,8,FALSE),VLOOKUP(D230,'Bahías'!$A$2:$J$21,9,FALSE),VLOOKUP(D230,'Bahías'!$A$2:$J$21,10,FALSE)),""))))</f>
        <v/>
      </c>
      <c r="L230" s="5">
        <f>IF(OR(A230="",D230=""),"",SUMIFS($J$2:$J$501,$A$2:$A$501,A230,$D$2:$D$501,D230))</f>
        <v/>
      </c>
      <c r="M230" s="5">
        <f>IF(OR(K230="",L230=""),"",K230-L230)</f>
        <v/>
      </c>
      <c r="N230" s="21">
        <f>IFERROR(L230/K230,"")</f>
        <v/>
      </c>
      <c r="O230" s="22">
        <f>IF(OR(A230="",D230="",F230="",G230="",H230="",I230=""),"",IF(COUNTIF('Configuración'!$D$2:$D$31,A230)&gt;0,"Día cerrado",IF(OR(F230&lt;'Configuración'!$B$5,H230&gt;'Configuración'!$B$6),"Fuera de horario",IF(K230=0,"Sin capacidad",IF(L230&gt;K230,"Sobrecupo",IF(I230="Cancelada","OK",IF(COUNTIFS($A$2:$A$501,A230,$D$2:$D$501,D230,$F$2:$F$501,"&lt;"&amp;H230,$H$2:$H$501,"&gt;"&amp;F230,$I$2:$I$501,"&lt;&gt;Cancelada")-1&gt;0,"Traslape","OK")))))))</f>
        <v/>
      </c>
      <c r="P230" s="23" t="n"/>
      <c r="Q230">
        <f>IFERROR(IF(INDEX('Bahías'!$A$2:$A$21,ROW()-1)="","",INDEX('Bahías'!$A$2:$A$21,ROW()-1)),"")</f>
        <v/>
      </c>
      <c r="R230">
        <f>IFERROR(IF(INDEX('Configuración'!$G$2:$G$10,ROW()-1)="","",INDEX('Configuración'!$G$2:$G$10,ROW()-1)),"")</f>
        <v/>
      </c>
    </row>
    <row r="231">
      <c r="A231" s="11" t="n"/>
      <c r="B231" s="12" t="n"/>
      <c r="C231" s="17" t="n"/>
      <c r="D231" s="17" t="n"/>
      <c r="E231" s="17" t="n"/>
      <c r="F231" s="34" t="n"/>
      <c r="G231" s="19" t="n"/>
      <c r="H231" s="36">
        <f>IF(OR(F231="",G231=""),"",F231+G231/24)</f>
        <v/>
      </c>
      <c r="I231" s="17" t="n"/>
      <c r="J231" s="25">
        <f>IF(OR(A231="",G231="",I231=""),"",IF(I231="Cancelada",0,G231))</f>
        <v/>
      </c>
      <c r="K231" s="25">
        <f>IF(OR(A231="",D231=""),"",IF(COUNTIF('Configuración'!$D$2:$D$31,A231)&gt;0,0,IF(IFERROR(VLOOKUP(D231,'Bahías'!$A$2:$J$21,3,FALSE),"No")&lt;&gt;"Sí",0,IFERROR(CHOOSE(WEEKDAY(A231,2),VLOOKUP(D231,'Bahías'!$A$2:$J$21,4,FALSE),VLOOKUP(D231,'Bahías'!$A$2:$J$21,5,FALSE),VLOOKUP(D231,'Bahías'!$A$2:$J$21,6,FALSE),VLOOKUP(D231,'Bahías'!$A$2:$J$21,7,FALSE),VLOOKUP(D231,'Bahías'!$A$2:$J$21,8,FALSE),VLOOKUP(D231,'Bahías'!$A$2:$J$21,9,FALSE),VLOOKUP(D231,'Bahías'!$A$2:$J$21,10,FALSE)),""))))</f>
        <v/>
      </c>
      <c r="L231" s="25">
        <f>IF(OR(A231="",D231=""),"",SUMIFS($J$2:$J$501,$A$2:$A$501,A231,$D$2:$D$501,D231))</f>
        <v/>
      </c>
      <c r="M231" s="25">
        <f>IF(OR(K231="",L231=""),"",K231-L231)</f>
        <v/>
      </c>
      <c r="N231" s="26">
        <f>IFERROR(L231/K231,"")</f>
        <v/>
      </c>
      <c r="O231" s="27">
        <f>IF(OR(A231="",D231="",F231="",G231="",H231="",I231=""),"",IF(COUNTIF('Configuración'!$D$2:$D$31,A231)&gt;0,"Día cerrado",IF(OR(F231&lt;'Configuración'!$B$5,H231&gt;'Configuración'!$B$6),"Fuera de horario",IF(K231=0,"Sin capacidad",IF(L231&gt;K231,"Sobrecupo",IF(I231="Cancelada","OK",IF(COUNTIFS($A$2:$A$501,A231,$D$2:$D$501,D231,$F$2:$F$501,"&lt;"&amp;H231,$H$2:$H$501,"&gt;"&amp;F231,$I$2:$I$501,"&lt;&gt;Cancelada")-1&gt;0,"Traslape","OK")))))))</f>
        <v/>
      </c>
      <c r="P231" s="23" t="n"/>
      <c r="Q231">
        <f>IFERROR(IF(INDEX('Bahías'!$A$2:$A$21,ROW()-1)="","",INDEX('Bahías'!$A$2:$A$21,ROW()-1)),"")</f>
        <v/>
      </c>
      <c r="R231">
        <f>IFERROR(IF(INDEX('Configuración'!$G$2:$G$10,ROW()-1)="","",INDEX('Configuración'!$G$2:$G$10,ROW()-1)),"")</f>
        <v/>
      </c>
    </row>
    <row r="232">
      <c r="A232" s="11" t="n"/>
      <c r="B232" s="12" t="n"/>
      <c r="C232" s="17" t="n"/>
      <c r="D232" s="17" t="n"/>
      <c r="E232" s="17" t="n"/>
      <c r="F232" s="34" t="n"/>
      <c r="G232" s="19" t="n"/>
      <c r="H232" s="35">
        <f>IF(OR(F232="",G232=""),"",F232+G232/24)</f>
        <v/>
      </c>
      <c r="I232" s="17" t="n"/>
      <c r="J232" s="5">
        <f>IF(OR(A232="",G232="",I232=""),"",IF(I232="Cancelada",0,G232))</f>
        <v/>
      </c>
      <c r="K232" s="5">
        <f>IF(OR(A232="",D232=""),"",IF(COUNTIF('Configuración'!$D$2:$D$31,A232)&gt;0,0,IF(IFERROR(VLOOKUP(D232,'Bahías'!$A$2:$J$21,3,FALSE),"No")&lt;&gt;"Sí",0,IFERROR(CHOOSE(WEEKDAY(A232,2),VLOOKUP(D232,'Bahías'!$A$2:$J$21,4,FALSE),VLOOKUP(D232,'Bahías'!$A$2:$J$21,5,FALSE),VLOOKUP(D232,'Bahías'!$A$2:$J$21,6,FALSE),VLOOKUP(D232,'Bahías'!$A$2:$J$21,7,FALSE),VLOOKUP(D232,'Bahías'!$A$2:$J$21,8,FALSE),VLOOKUP(D232,'Bahías'!$A$2:$J$21,9,FALSE),VLOOKUP(D232,'Bahías'!$A$2:$J$21,10,FALSE)),""))))</f>
        <v/>
      </c>
      <c r="L232" s="5">
        <f>IF(OR(A232="",D232=""),"",SUMIFS($J$2:$J$501,$A$2:$A$501,A232,$D$2:$D$501,D232))</f>
        <v/>
      </c>
      <c r="M232" s="5">
        <f>IF(OR(K232="",L232=""),"",K232-L232)</f>
        <v/>
      </c>
      <c r="N232" s="21">
        <f>IFERROR(L232/K232,"")</f>
        <v/>
      </c>
      <c r="O232" s="22">
        <f>IF(OR(A232="",D232="",F232="",G232="",H232="",I232=""),"",IF(COUNTIF('Configuración'!$D$2:$D$31,A232)&gt;0,"Día cerrado",IF(OR(F232&lt;'Configuración'!$B$5,H232&gt;'Configuración'!$B$6),"Fuera de horario",IF(K232=0,"Sin capacidad",IF(L232&gt;K232,"Sobrecupo",IF(I232="Cancelada","OK",IF(COUNTIFS($A$2:$A$501,A232,$D$2:$D$501,D232,$F$2:$F$501,"&lt;"&amp;H232,$H$2:$H$501,"&gt;"&amp;F232,$I$2:$I$501,"&lt;&gt;Cancelada")-1&gt;0,"Traslape","OK")))))))</f>
        <v/>
      </c>
      <c r="P232" s="23" t="n"/>
      <c r="Q232">
        <f>IFERROR(IF(INDEX('Bahías'!$A$2:$A$21,ROW()-1)="","",INDEX('Bahías'!$A$2:$A$21,ROW()-1)),"")</f>
        <v/>
      </c>
      <c r="R232">
        <f>IFERROR(IF(INDEX('Configuración'!$G$2:$G$10,ROW()-1)="","",INDEX('Configuración'!$G$2:$G$10,ROW()-1)),"")</f>
        <v/>
      </c>
    </row>
    <row r="233">
      <c r="A233" s="11" t="n"/>
      <c r="B233" s="12" t="n"/>
      <c r="C233" s="17" t="n"/>
      <c r="D233" s="17" t="n"/>
      <c r="E233" s="17" t="n"/>
      <c r="F233" s="34" t="n"/>
      <c r="G233" s="19" t="n"/>
      <c r="H233" s="36">
        <f>IF(OR(F233="",G233=""),"",F233+G233/24)</f>
        <v/>
      </c>
      <c r="I233" s="17" t="n"/>
      <c r="J233" s="25">
        <f>IF(OR(A233="",G233="",I233=""),"",IF(I233="Cancelada",0,G233))</f>
        <v/>
      </c>
      <c r="K233" s="25">
        <f>IF(OR(A233="",D233=""),"",IF(COUNTIF('Configuración'!$D$2:$D$31,A233)&gt;0,0,IF(IFERROR(VLOOKUP(D233,'Bahías'!$A$2:$J$21,3,FALSE),"No")&lt;&gt;"Sí",0,IFERROR(CHOOSE(WEEKDAY(A233,2),VLOOKUP(D233,'Bahías'!$A$2:$J$21,4,FALSE),VLOOKUP(D233,'Bahías'!$A$2:$J$21,5,FALSE),VLOOKUP(D233,'Bahías'!$A$2:$J$21,6,FALSE),VLOOKUP(D233,'Bahías'!$A$2:$J$21,7,FALSE),VLOOKUP(D233,'Bahías'!$A$2:$J$21,8,FALSE),VLOOKUP(D233,'Bahías'!$A$2:$J$21,9,FALSE),VLOOKUP(D233,'Bahías'!$A$2:$J$21,10,FALSE)),""))))</f>
        <v/>
      </c>
      <c r="L233" s="25">
        <f>IF(OR(A233="",D233=""),"",SUMIFS($J$2:$J$501,$A$2:$A$501,A233,$D$2:$D$501,D233))</f>
        <v/>
      </c>
      <c r="M233" s="25">
        <f>IF(OR(K233="",L233=""),"",K233-L233)</f>
        <v/>
      </c>
      <c r="N233" s="26">
        <f>IFERROR(L233/K233,"")</f>
        <v/>
      </c>
      <c r="O233" s="27">
        <f>IF(OR(A233="",D233="",F233="",G233="",H233="",I233=""),"",IF(COUNTIF('Configuración'!$D$2:$D$31,A233)&gt;0,"Día cerrado",IF(OR(F233&lt;'Configuración'!$B$5,H233&gt;'Configuración'!$B$6),"Fuera de horario",IF(K233=0,"Sin capacidad",IF(L233&gt;K233,"Sobrecupo",IF(I233="Cancelada","OK",IF(COUNTIFS($A$2:$A$501,A233,$D$2:$D$501,D233,$F$2:$F$501,"&lt;"&amp;H233,$H$2:$H$501,"&gt;"&amp;F233,$I$2:$I$501,"&lt;&gt;Cancelada")-1&gt;0,"Traslape","OK")))))))</f>
        <v/>
      </c>
      <c r="P233" s="23" t="n"/>
      <c r="Q233">
        <f>IFERROR(IF(INDEX('Bahías'!$A$2:$A$21,ROW()-1)="","",INDEX('Bahías'!$A$2:$A$21,ROW()-1)),"")</f>
        <v/>
      </c>
      <c r="R233">
        <f>IFERROR(IF(INDEX('Configuración'!$G$2:$G$10,ROW()-1)="","",INDEX('Configuración'!$G$2:$G$10,ROW()-1)),"")</f>
        <v/>
      </c>
    </row>
    <row r="234">
      <c r="A234" s="11" t="n"/>
      <c r="B234" s="12" t="n"/>
      <c r="C234" s="17" t="n"/>
      <c r="D234" s="17" t="n"/>
      <c r="E234" s="17" t="n"/>
      <c r="F234" s="34" t="n"/>
      <c r="G234" s="19" t="n"/>
      <c r="H234" s="35">
        <f>IF(OR(F234="",G234=""),"",F234+G234/24)</f>
        <v/>
      </c>
      <c r="I234" s="17" t="n"/>
      <c r="J234" s="5">
        <f>IF(OR(A234="",G234="",I234=""),"",IF(I234="Cancelada",0,G234))</f>
        <v/>
      </c>
      <c r="K234" s="5">
        <f>IF(OR(A234="",D234=""),"",IF(COUNTIF('Configuración'!$D$2:$D$31,A234)&gt;0,0,IF(IFERROR(VLOOKUP(D234,'Bahías'!$A$2:$J$21,3,FALSE),"No")&lt;&gt;"Sí",0,IFERROR(CHOOSE(WEEKDAY(A234,2),VLOOKUP(D234,'Bahías'!$A$2:$J$21,4,FALSE),VLOOKUP(D234,'Bahías'!$A$2:$J$21,5,FALSE),VLOOKUP(D234,'Bahías'!$A$2:$J$21,6,FALSE),VLOOKUP(D234,'Bahías'!$A$2:$J$21,7,FALSE),VLOOKUP(D234,'Bahías'!$A$2:$J$21,8,FALSE),VLOOKUP(D234,'Bahías'!$A$2:$J$21,9,FALSE),VLOOKUP(D234,'Bahías'!$A$2:$J$21,10,FALSE)),""))))</f>
        <v/>
      </c>
      <c r="L234" s="5">
        <f>IF(OR(A234="",D234=""),"",SUMIFS($J$2:$J$501,$A$2:$A$501,A234,$D$2:$D$501,D234))</f>
        <v/>
      </c>
      <c r="M234" s="5">
        <f>IF(OR(K234="",L234=""),"",K234-L234)</f>
        <v/>
      </c>
      <c r="N234" s="21">
        <f>IFERROR(L234/K234,"")</f>
        <v/>
      </c>
      <c r="O234" s="22">
        <f>IF(OR(A234="",D234="",F234="",G234="",H234="",I234=""),"",IF(COUNTIF('Configuración'!$D$2:$D$31,A234)&gt;0,"Día cerrado",IF(OR(F234&lt;'Configuración'!$B$5,H234&gt;'Configuración'!$B$6),"Fuera de horario",IF(K234=0,"Sin capacidad",IF(L234&gt;K234,"Sobrecupo",IF(I234="Cancelada","OK",IF(COUNTIFS($A$2:$A$501,A234,$D$2:$D$501,D234,$F$2:$F$501,"&lt;"&amp;H234,$H$2:$H$501,"&gt;"&amp;F234,$I$2:$I$501,"&lt;&gt;Cancelada")-1&gt;0,"Traslape","OK")))))))</f>
        <v/>
      </c>
      <c r="P234" s="23" t="n"/>
      <c r="Q234">
        <f>IFERROR(IF(INDEX('Bahías'!$A$2:$A$21,ROW()-1)="","",INDEX('Bahías'!$A$2:$A$21,ROW()-1)),"")</f>
        <v/>
      </c>
      <c r="R234">
        <f>IFERROR(IF(INDEX('Configuración'!$G$2:$G$10,ROW()-1)="","",INDEX('Configuración'!$G$2:$G$10,ROW()-1)),"")</f>
        <v/>
      </c>
    </row>
    <row r="235">
      <c r="A235" s="11" t="n"/>
      <c r="B235" s="12" t="n"/>
      <c r="C235" s="17" t="n"/>
      <c r="D235" s="17" t="n"/>
      <c r="E235" s="17" t="n"/>
      <c r="F235" s="34" t="n"/>
      <c r="G235" s="19" t="n"/>
      <c r="H235" s="36">
        <f>IF(OR(F235="",G235=""),"",F235+G235/24)</f>
        <v/>
      </c>
      <c r="I235" s="17" t="n"/>
      <c r="J235" s="25">
        <f>IF(OR(A235="",G235="",I235=""),"",IF(I235="Cancelada",0,G235))</f>
        <v/>
      </c>
      <c r="K235" s="25">
        <f>IF(OR(A235="",D235=""),"",IF(COUNTIF('Configuración'!$D$2:$D$31,A235)&gt;0,0,IF(IFERROR(VLOOKUP(D235,'Bahías'!$A$2:$J$21,3,FALSE),"No")&lt;&gt;"Sí",0,IFERROR(CHOOSE(WEEKDAY(A235,2),VLOOKUP(D235,'Bahías'!$A$2:$J$21,4,FALSE),VLOOKUP(D235,'Bahías'!$A$2:$J$21,5,FALSE),VLOOKUP(D235,'Bahías'!$A$2:$J$21,6,FALSE),VLOOKUP(D235,'Bahías'!$A$2:$J$21,7,FALSE),VLOOKUP(D235,'Bahías'!$A$2:$J$21,8,FALSE),VLOOKUP(D235,'Bahías'!$A$2:$J$21,9,FALSE),VLOOKUP(D235,'Bahías'!$A$2:$J$21,10,FALSE)),""))))</f>
        <v/>
      </c>
      <c r="L235" s="25">
        <f>IF(OR(A235="",D235=""),"",SUMIFS($J$2:$J$501,$A$2:$A$501,A235,$D$2:$D$501,D235))</f>
        <v/>
      </c>
      <c r="M235" s="25">
        <f>IF(OR(K235="",L235=""),"",K235-L235)</f>
        <v/>
      </c>
      <c r="N235" s="26">
        <f>IFERROR(L235/K235,"")</f>
        <v/>
      </c>
      <c r="O235" s="27">
        <f>IF(OR(A235="",D235="",F235="",G235="",H235="",I235=""),"",IF(COUNTIF('Configuración'!$D$2:$D$31,A235)&gt;0,"Día cerrado",IF(OR(F235&lt;'Configuración'!$B$5,H235&gt;'Configuración'!$B$6),"Fuera de horario",IF(K235=0,"Sin capacidad",IF(L235&gt;K235,"Sobrecupo",IF(I235="Cancelada","OK",IF(COUNTIFS($A$2:$A$501,A235,$D$2:$D$501,D235,$F$2:$F$501,"&lt;"&amp;H235,$H$2:$H$501,"&gt;"&amp;F235,$I$2:$I$501,"&lt;&gt;Cancelada")-1&gt;0,"Traslape","OK")))))))</f>
        <v/>
      </c>
      <c r="P235" s="23" t="n"/>
      <c r="Q235">
        <f>IFERROR(IF(INDEX('Bahías'!$A$2:$A$21,ROW()-1)="","",INDEX('Bahías'!$A$2:$A$21,ROW()-1)),"")</f>
        <v/>
      </c>
      <c r="R235">
        <f>IFERROR(IF(INDEX('Configuración'!$G$2:$G$10,ROW()-1)="","",INDEX('Configuración'!$G$2:$G$10,ROW()-1)),"")</f>
        <v/>
      </c>
    </row>
    <row r="236">
      <c r="A236" s="11" t="n"/>
      <c r="B236" s="12" t="n"/>
      <c r="C236" s="17" t="n"/>
      <c r="D236" s="17" t="n"/>
      <c r="E236" s="17" t="n"/>
      <c r="F236" s="34" t="n"/>
      <c r="G236" s="19" t="n"/>
      <c r="H236" s="35">
        <f>IF(OR(F236="",G236=""),"",F236+G236/24)</f>
        <v/>
      </c>
      <c r="I236" s="17" t="n"/>
      <c r="J236" s="5">
        <f>IF(OR(A236="",G236="",I236=""),"",IF(I236="Cancelada",0,G236))</f>
        <v/>
      </c>
      <c r="K236" s="5">
        <f>IF(OR(A236="",D236=""),"",IF(COUNTIF('Configuración'!$D$2:$D$31,A236)&gt;0,0,IF(IFERROR(VLOOKUP(D236,'Bahías'!$A$2:$J$21,3,FALSE),"No")&lt;&gt;"Sí",0,IFERROR(CHOOSE(WEEKDAY(A236,2),VLOOKUP(D236,'Bahías'!$A$2:$J$21,4,FALSE),VLOOKUP(D236,'Bahías'!$A$2:$J$21,5,FALSE),VLOOKUP(D236,'Bahías'!$A$2:$J$21,6,FALSE),VLOOKUP(D236,'Bahías'!$A$2:$J$21,7,FALSE),VLOOKUP(D236,'Bahías'!$A$2:$J$21,8,FALSE),VLOOKUP(D236,'Bahías'!$A$2:$J$21,9,FALSE),VLOOKUP(D236,'Bahías'!$A$2:$J$21,10,FALSE)),""))))</f>
        <v/>
      </c>
      <c r="L236" s="5">
        <f>IF(OR(A236="",D236=""),"",SUMIFS($J$2:$J$501,$A$2:$A$501,A236,$D$2:$D$501,D236))</f>
        <v/>
      </c>
      <c r="M236" s="5">
        <f>IF(OR(K236="",L236=""),"",K236-L236)</f>
        <v/>
      </c>
      <c r="N236" s="21">
        <f>IFERROR(L236/K236,"")</f>
        <v/>
      </c>
      <c r="O236" s="22">
        <f>IF(OR(A236="",D236="",F236="",G236="",H236="",I236=""),"",IF(COUNTIF('Configuración'!$D$2:$D$31,A236)&gt;0,"Día cerrado",IF(OR(F236&lt;'Configuración'!$B$5,H236&gt;'Configuración'!$B$6),"Fuera de horario",IF(K236=0,"Sin capacidad",IF(L236&gt;K236,"Sobrecupo",IF(I236="Cancelada","OK",IF(COUNTIFS($A$2:$A$501,A236,$D$2:$D$501,D236,$F$2:$F$501,"&lt;"&amp;H236,$H$2:$H$501,"&gt;"&amp;F236,$I$2:$I$501,"&lt;&gt;Cancelada")-1&gt;0,"Traslape","OK")))))))</f>
        <v/>
      </c>
      <c r="P236" s="23" t="n"/>
      <c r="Q236">
        <f>IFERROR(IF(INDEX('Bahías'!$A$2:$A$21,ROW()-1)="","",INDEX('Bahías'!$A$2:$A$21,ROW()-1)),"")</f>
        <v/>
      </c>
      <c r="R236">
        <f>IFERROR(IF(INDEX('Configuración'!$G$2:$G$10,ROW()-1)="","",INDEX('Configuración'!$G$2:$G$10,ROW()-1)),"")</f>
        <v/>
      </c>
    </row>
    <row r="237">
      <c r="A237" s="11" t="n"/>
      <c r="B237" s="12" t="n"/>
      <c r="C237" s="17" t="n"/>
      <c r="D237" s="17" t="n"/>
      <c r="E237" s="17" t="n"/>
      <c r="F237" s="34" t="n"/>
      <c r="G237" s="19" t="n"/>
      <c r="H237" s="36">
        <f>IF(OR(F237="",G237=""),"",F237+G237/24)</f>
        <v/>
      </c>
      <c r="I237" s="17" t="n"/>
      <c r="J237" s="25">
        <f>IF(OR(A237="",G237="",I237=""),"",IF(I237="Cancelada",0,G237))</f>
        <v/>
      </c>
      <c r="K237" s="25">
        <f>IF(OR(A237="",D237=""),"",IF(COUNTIF('Configuración'!$D$2:$D$31,A237)&gt;0,0,IF(IFERROR(VLOOKUP(D237,'Bahías'!$A$2:$J$21,3,FALSE),"No")&lt;&gt;"Sí",0,IFERROR(CHOOSE(WEEKDAY(A237,2),VLOOKUP(D237,'Bahías'!$A$2:$J$21,4,FALSE),VLOOKUP(D237,'Bahías'!$A$2:$J$21,5,FALSE),VLOOKUP(D237,'Bahías'!$A$2:$J$21,6,FALSE),VLOOKUP(D237,'Bahías'!$A$2:$J$21,7,FALSE),VLOOKUP(D237,'Bahías'!$A$2:$J$21,8,FALSE),VLOOKUP(D237,'Bahías'!$A$2:$J$21,9,FALSE),VLOOKUP(D237,'Bahías'!$A$2:$J$21,10,FALSE)),""))))</f>
        <v/>
      </c>
      <c r="L237" s="25">
        <f>IF(OR(A237="",D237=""),"",SUMIFS($J$2:$J$501,$A$2:$A$501,A237,$D$2:$D$501,D237))</f>
        <v/>
      </c>
      <c r="M237" s="25">
        <f>IF(OR(K237="",L237=""),"",K237-L237)</f>
        <v/>
      </c>
      <c r="N237" s="26">
        <f>IFERROR(L237/K237,"")</f>
        <v/>
      </c>
      <c r="O237" s="27">
        <f>IF(OR(A237="",D237="",F237="",G237="",H237="",I237=""),"",IF(COUNTIF('Configuración'!$D$2:$D$31,A237)&gt;0,"Día cerrado",IF(OR(F237&lt;'Configuración'!$B$5,H237&gt;'Configuración'!$B$6),"Fuera de horario",IF(K237=0,"Sin capacidad",IF(L237&gt;K237,"Sobrecupo",IF(I237="Cancelada","OK",IF(COUNTIFS($A$2:$A$501,A237,$D$2:$D$501,D237,$F$2:$F$501,"&lt;"&amp;H237,$H$2:$H$501,"&gt;"&amp;F237,$I$2:$I$501,"&lt;&gt;Cancelada")-1&gt;0,"Traslape","OK")))))))</f>
        <v/>
      </c>
      <c r="P237" s="23" t="n"/>
      <c r="Q237">
        <f>IFERROR(IF(INDEX('Bahías'!$A$2:$A$21,ROW()-1)="","",INDEX('Bahías'!$A$2:$A$21,ROW()-1)),"")</f>
        <v/>
      </c>
      <c r="R237">
        <f>IFERROR(IF(INDEX('Configuración'!$G$2:$G$10,ROW()-1)="","",INDEX('Configuración'!$G$2:$G$10,ROW()-1)),"")</f>
        <v/>
      </c>
    </row>
    <row r="238">
      <c r="A238" s="11" t="n"/>
      <c r="B238" s="12" t="n"/>
      <c r="C238" s="17" t="n"/>
      <c r="D238" s="17" t="n"/>
      <c r="E238" s="17" t="n"/>
      <c r="F238" s="34" t="n"/>
      <c r="G238" s="19" t="n"/>
      <c r="H238" s="35">
        <f>IF(OR(F238="",G238=""),"",F238+G238/24)</f>
        <v/>
      </c>
      <c r="I238" s="17" t="n"/>
      <c r="J238" s="5">
        <f>IF(OR(A238="",G238="",I238=""),"",IF(I238="Cancelada",0,G238))</f>
        <v/>
      </c>
      <c r="K238" s="5">
        <f>IF(OR(A238="",D238=""),"",IF(COUNTIF('Configuración'!$D$2:$D$31,A238)&gt;0,0,IF(IFERROR(VLOOKUP(D238,'Bahías'!$A$2:$J$21,3,FALSE),"No")&lt;&gt;"Sí",0,IFERROR(CHOOSE(WEEKDAY(A238,2),VLOOKUP(D238,'Bahías'!$A$2:$J$21,4,FALSE),VLOOKUP(D238,'Bahías'!$A$2:$J$21,5,FALSE),VLOOKUP(D238,'Bahías'!$A$2:$J$21,6,FALSE),VLOOKUP(D238,'Bahías'!$A$2:$J$21,7,FALSE),VLOOKUP(D238,'Bahías'!$A$2:$J$21,8,FALSE),VLOOKUP(D238,'Bahías'!$A$2:$J$21,9,FALSE),VLOOKUP(D238,'Bahías'!$A$2:$J$21,10,FALSE)),""))))</f>
        <v/>
      </c>
      <c r="L238" s="5">
        <f>IF(OR(A238="",D238=""),"",SUMIFS($J$2:$J$501,$A$2:$A$501,A238,$D$2:$D$501,D238))</f>
        <v/>
      </c>
      <c r="M238" s="5">
        <f>IF(OR(K238="",L238=""),"",K238-L238)</f>
        <v/>
      </c>
      <c r="N238" s="21">
        <f>IFERROR(L238/K238,"")</f>
        <v/>
      </c>
      <c r="O238" s="22">
        <f>IF(OR(A238="",D238="",F238="",G238="",H238="",I238=""),"",IF(COUNTIF('Configuración'!$D$2:$D$31,A238)&gt;0,"Día cerrado",IF(OR(F238&lt;'Configuración'!$B$5,H238&gt;'Configuración'!$B$6),"Fuera de horario",IF(K238=0,"Sin capacidad",IF(L238&gt;K238,"Sobrecupo",IF(I238="Cancelada","OK",IF(COUNTIFS($A$2:$A$501,A238,$D$2:$D$501,D238,$F$2:$F$501,"&lt;"&amp;H238,$H$2:$H$501,"&gt;"&amp;F238,$I$2:$I$501,"&lt;&gt;Cancelada")-1&gt;0,"Traslape","OK")))))))</f>
        <v/>
      </c>
      <c r="P238" s="23" t="n"/>
      <c r="Q238">
        <f>IFERROR(IF(INDEX('Bahías'!$A$2:$A$21,ROW()-1)="","",INDEX('Bahías'!$A$2:$A$21,ROW()-1)),"")</f>
        <v/>
      </c>
      <c r="R238">
        <f>IFERROR(IF(INDEX('Configuración'!$G$2:$G$10,ROW()-1)="","",INDEX('Configuración'!$G$2:$G$10,ROW()-1)),"")</f>
        <v/>
      </c>
    </row>
    <row r="239">
      <c r="A239" s="11" t="n"/>
      <c r="B239" s="12" t="n"/>
      <c r="C239" s="17" t="n"/>
      <c r="D239" s="17" t="n"/>
      <c r="E239" s="17" t="n"/>
      <c r="F239" s="34" t="n"/>
      <c r="G239" s="19" t="n"/>
      <c r="H239" s="36">
        <f>IF(OR(F239="",G239=""),"",F239+G239/24)</f>
        <v/>
      </c>
      <c r="I239" s="17" t="n"/>
      <c r="J239" s="25">
        <f>IF(OR(A239="",G239="",I239=""),"",IF(I239="Cancelada",0,G239))</f>
        <v/>
      </c>
      <c r="K239" s="25">
        <f>IF(OR(A239="",D239=""),"",IF(COUNTIF('Configuración'!$D$2:$D$31,A239)&gt;0,0,IF(IFERROR(VLOOKUP(D239,'Bahías'!$A$2:$J$21,3,FALSE),"No")&lt;&gt;"Sí",0,IFERROR(CHOOSE(WEEKDAY(A239,2),VLOOKUP(D239,'Bahías'!$A$2:$J$21,4,FALSE),VLOOKUP(D239,'Bahías'!$A$2:$J$21,5,FALSE),VLOOKUP(D239,'Bahías'!$A$2:$J$21,6,FALSE),VLOOKUP(D239,'Bahías'!$A$2:$J$21,7,FALSE),VLOOKUP(D239,'Bahías'!$A$2:$J$21,8,FALSE),VLOOKUP(D239,'Bahías'!$A$2:$J$21,9,FALSE),VLOOKUP(D239,'Bahías'!$A$2:$J$21,10,FALSE)),""))))</f>
        <v/>
      </c>
      <c r="L239" s="25">
        <f>IF(OR(A239="",D239=""),"",SUMIFS($J$2:$J$501,$A$2:$A$501,A239,$D$2:$D$501,D239))</f>
        <v/>
      </c>
      <c r="M239" s="25">
        <f>IF(OR(K239="",L239=""),"",K239-L239)</f>
        <v/>
      </c>
      <c r="N239" s="26">
        <f>IFERROR(L239/K239,"")</f>
        <v/>
      </c>
      <c r="O239" s="27">
        <f>IF(OR(A239="",D239="",F239="",G239="",H239="",I239=""),"",IF(COUNTIF('Configuración'!$D$2:$D$31,A239)&gt;0,"Día cerrado",IF(OR(F239&lt;'Configuración'!$B$5,H239&gt;'Configuración'!$B$6),"Fuera de horario",IF(K239=0,"Sin capacidad",IF(L239&gt;K239,"Sobrecupo",IF(I239="Cancelada","OK",IF(COUNTIFS($A$2:$A$501,A239,$D$2:$D$501,D239,$F$2:$F$501,"&lt;"&amp;H239,$H$2:$H$501,"&gt;"&amp;F239,$I$2:$I$501,"&lt;&gt;Cancelada")-1&gt;0,"Traslape","OK")))))))</f>
        <v/>
      </c>
      <c r="P239" s="23" t="n"/>
      <c r="Q239">
        <f>IFERROR(IF(INDEX('Bahías'!$A$2:$A$21,ROW()-1)="","",INDEX('Bahías'!$A$2:$A$21,ROW()-1)),"")</f>
        <v/>
      </c>
      <c r="R239">
        <f>IFERROR(IF(INDEX('Configuración'!$G$2:$G$10,ROW()-1)="","",INDEX('Configuración'!$G$2:$G$10,ROW()-1)),"")</f>
        <v/>
      </c>
    </row>
    <row r="240">
      <c r="A240" s="11" t="n"/>
      <c r="B240" s="12" t="n"/>
      <c r="C240" s="17" t="n"/>
      <c r="D240" s="17" t="n"/>
      <c r="E240" s="17" t="n"/>
      <c r="F240" s="34" t="n"/>
      <c r="G240" s="19" t="n"/>
      <c r="H240" s="35">
        <f>IF(OR(F240="",G240=""),"",F240+G240/24)</f>
        <v/>
      </c>
      <c r="I240" s="17" t="n"/>
      <c r="J240" s="5">
        <f>IF(OR(A240="",G240="",I240=""),"",IF(I240="Cancelada",0,G240))</f>
        <v/>
      </c>
      <c r="K240" s="5">
        <f>IF(OR(A240="",D240=""),"",IF(COUNTIF('Configuración'!$D$2:$D$31,A240)&gt;0,0,IF(IFERROR(VLOOKUP(D240,'Bahías'!$A$2:$J$21,3,FALSE),"No")&lt;&gt;"Sí",0,IFERROR(CHOOSE(WEEKDAY(A240,2),VLOOKUP(D240,'Bahías'!$A$2:$J$21,4,FALSE),VLOOKUP(D240,'Bahías'!$A$2:$J$21,5,FALSE),VLOOKUP(D240,'Bahías'!$A$2:$J$21,6,FALSE),VLOOKUP(D240,'Bahías'!$A$2:$J$21,7,FALSE),VLOOKUP(D240,'Bahías'!$A$2:$J$21,8,FALSE),VLOOKUP(D240,'Bahías'!$A$2:$J$21,9,FALSE),VLOOKUP(D240,'Bahías'!$A$2:$J$21,10,FALSE)),""))))</f>
        <v/>
      </c>
      <c r="L240" s="5">
        <f>IF(OR(A240="",D240=""),"",SUMIFS($J$2:$J$501,$A$2:$A$501,A240,$D$2:$D$501,D240))</f>
        <v/>
      </c>
      <c r="M240" s="5">
        <f>IF(OR(K240="",L240=""),"",K240-L240)</f>
        <v/>
      </c>
      <c r="N240" s="21">
        <f>IFERROR(L240/K240,"")</f>
        <v/>
      </c>
      <c r="O240" s="22">
        <f>IF(OR(A240="",D240="",F240="",G240="",H240="",I240=""),"",IF(COUNTIF('Configuración'!$D$2:$D$31,A240)&gt;0,"Día cerrado",IF(OR(F240&lt;'Configuración'!$B$5,H240&gt;'Configuración'!$B$6),"Fuera de horario",IF(K240=0,"Sin capacidad",IF(L240&gt;K240,"Sobrecupo",IF(I240="Cancelada","OK",IF(COUNTIFS($A$2:$A$501,A240,$D$2:$D$501,D240,$F$2:$F$501,"&lt;"&amp;H240,$H$2:$H$501,"&gt;"&amp;F240,$I$2:$I$501,"&lt;&gt;Cancelada")-1&gt;0,"Traslape","OK")))))))</f>
        <v/>
      </c>
      <c r="P240" s="23" t="n"/>
      <c r="Q240">
        <f>IFERROR(IF(INDEX('Bahías'!$A$2:$A$21,ROW()-1)="","",INDEX('Bahías'!$A$2:$A$21,ROW()-1)),"")</f>
        <v/>
      </c>
      <c r="R240">
        <f>IFERROR(IF(INDEX('Configuración'!$G$2:$G$10,ROW()-1)="","",INDEX('Configuración'!$G$2:$G$10,ROW()-1)),"")</f>
        <v/>
      </c>
    </row>
    <row r="241">
      <c r="A241" s="11" t="n"/>
      <c r="B241" s="12" t="n"/>
      <c r="C241" s="17" t="n"/>
      <c r="D241" s="17" t="n"/>
      <c r="E241" s="17" t="n"/>
      <c r="F241" s="34" t="n"/>
      <c r="G241" s="19" t="n"/>
      <c r="H241" s="36">
        <f>IF(OR(F241="",G241=""),"",F241+G241/24)</f>
        <v/>
      </c>
      <c r="I241" s="17" t="n"/>
      <c r="J241" s="25">
        <f>IF(OR(A241="",G241="",I241=""),"",IF(I241="Cancelada",0,G241))</f>
        <v/>
      </c>
      <c r="K241" s="25">
        <f>IF(OR(A241="",D241=""),"",IF(COUNTIF('Configuración'!$D$2:$D$31,A241)&gt;0,0,IF(IFERROR(VLOOKUP(D241,'Bahías'!$A$2:$J$21,3,FALSE),"No")&lt;&gt;"Sí",0,IFERROR(CHOOSE(WEEKDAY(A241,2),VLOOKUP(D241,'Bahías'!$A$2:$J$21,4,FALSE),VLOOKUP(D241,'Bahías'!$A$2:$J$21,5,FALSE),VLOOKUP(D241,'Bahías'!$A$2:$J$21,6,FALSE),VLOOKUP(D241,'Bahías'!$A$2:$J$21,7,FALSE),VLOOKUP(D241,'Bahías'!$A$2:$J$21,8,FALSE),VLOOKUP(D241,'Bahías'!$A$2:$J$21,9,FALSE),VLOOKUP(D241,'Bahías'!$A$2:$J$21,10,FALSE)),""))))</f>
        <v/>
      </c>
      <c r="L241" s="25">
        <f>IF(OR(A241="",D241=""),"",SUMIFS($J$2:$J$501,$A$2:$A$501,A241,$D$2:$D$501,D241))</f>
        <v/>
      </c>
      <c r="M241" s="25">
        <f>IF(OR(K241="",L241=""),"",K241-L241)</f>
        <v/>
      </c>
      <c r="N241" s="26">
        <f>IFERROR(L241/K241,"")</f>
        <v/>
      </c>
      <c r="O241" s="27">
        <f>IF(OR(A241="",D241="",F241="",G241="",H241="",I241=""),"",IF(COUNTIF('Configuración'!$D$2:$D$31,A241)&gt;0,"Día cerrado",IF(OR(F241&lt;'Configuración'!$B$5,H241&gt;'Configuración'!$B$6),"Fuera de horario",IF(K241=0,"Sin capacidad",IF(L241&gt;K241,"Sobrecupo",IF(I241="Cancelada","OK",IF(COUNTIFS($A$2:$A$501,A241,$D$2:$D$501,D241,$F$2:$F$501,"&lt;"&amp;H241,$H$2:$H$501,"&gt;"&amp;F241,$I$2:$I$501,"&lt;&gt;Cancelada")-1&gt;0,"Traslape","OK")))))))</f>
        <v/>
      </c>
      <c r="P241" s="23" t="n"/>
      <c r="Q241">
        <f>IFERROR(IF(INDEX('Bahías'!$A$2:$A$21,ROW()-1)="","",INDEX('Bahías'!$A$2:$A$21,ROW()-1)),"")</f>
        <v/>
      </c>
      <c r="R241">
        <f>IFERROR(IF(INDEX('Configuración'!$G$2:$G$10,ROW()-1)="","",INDEX('Configuración'!$G$2:$G$10,ROW()-1)),"")</f>
        <v/>
      </c>
    </row>
    <row r="242">
      <c r="A242" s="11" t="n"/>
      <c r="B242" s="12" t="n"/>
      <c r="C242" s="17" t="n"/>
      <c r="D242" s="17" t="n"/>
      <c r="E242" s="17" t="n"/>
      <c r="F242" s="34" t="n"/>
      <c r="G242" s="19" t="n"/>
      <c r="H242" s="35">
        <f>IF(OR(F242="",G242=""),"",F242+G242/24)</f>
        <v/>
      </c>
      <c r="I242" s="17" t="n"/>
      <c r="J242" s="5">
        <f>IF(OR(A242="",G242="",I242=""),"",IF(I242="Cancelada",0,G242))</f>
        <v/>
      </c>
      <c r="K242" s="5">
        <f>IF(OR(A242="",D242=""),"",IF(COUNTIF('Configuración'!$D$2:$D$31,A242)&gt;0,0,IF(IFERROR(VLOOKUP(D242,'Bahías'!$A$2:$J$21,3,FALSE),"No")&lt;&gt;"Sí",0,IFERROR(CHOOSE(WEEKDAY(A242,2),VLOOKUP(D242,'Bahías'!$A$2:$J$21,4,FALSE),VLOOKUP(D242,'Bahías'!$A$2:$J$21,5,FALSE),VLOOKUP(D242,'Bahías'!$A$2:$J$21,6,FALSE),VLOOKUP(D242,'Bahías'!$A$2:$J$21,7,FALSE),VLOOKUP(D242,'Bahías'!$A$2:$J$21,8,FALSE),VLOOKUP(D242,'Bahías'!$A$2:$J$21,9,FALSE),VLOOKUP(D242,'Bahías'!$A$2:$J$21,10,FALSE)),""))))</f>
        <v/>
      </c>
      <c r="L242" s="5">
        <f>IF(OR(A242="",D242=""),"",SUMIFS($J$2:$J$501,$A$2:$A$501,A242,$D$2:$D$501,D242))</f>
        <v/>
      </c>
      <c r="M242" s="5">
        <f>IF(OR(K242="",L242=""),"",K242-L242)</f>
        <v/>
      </c>
      <c r="N242" s="21">
        <f>IFERROR(L242/K242,"")</f>
        <v/>
      </c>
      <c r="O242" s="22">
        <f>IF(OR(A242="",D242="",F242="",G242="",H242="",I242=""),"",IF(COUNTIF('Configuración'!$D$2:$D$31,A242)&gt;0,"Día cerrado",IF(OR(F242&lt;'Configuración'!$B$5,H242&gt;'Configuración'!$B$6),"Fuera de horario",IF(K242=0,"Sin capacidad",IF(L242&gt;K242,"Sobrecupo",IF(I242="Cancelada","OK",IF(COUNTIFS($A$2:$A$501,A242,$D$2:$D$501,D242,$F$2:$F$501,"&lt;"&amp;H242,$H$2:$H$501,"&gt;"&amp;F242,$I$2:$I$501,"&lt;&gt;Cancelada")-1&gt;0,"Traslape","OK")))))))</f>
        <v/>
      </c>
      <c r="P242" s="23" t="n"/>
      <c r="Q242">
        <f>IFERROR(IF(INDEX('Bahías'!$A$2:$A$21,ROW()-1)="","",INDEX('Bahías'!$A$2:$A$21,ROW()-1)),"")</f>
        <v/>
      </c>
      <c r="R242">
        <f>IFERROR(IF(INDEX('Configuración'!$G$2:$G$10,ROW()-1)="","",INDEX('Configuración'!$G$2:$G$10,ROW()-1)),"")</f>
        <v/>
      </c>
    </row>
    <row r="243">
      <c r="A243" s="11" t="n"/>
      <c r="B243" s="12" t="n"/>
      <c r="C243" s="17" t="n"/>
      <c r="D243" s="17" t="n"/>
      <c r="E243" s="17" t="n"/>
      <c r="F243" s="34" t="n"/>
      <c r="G243" s="19" t="n"/>
      <c r="H243" s="36">
        <f>IF(OR(F243="",G243=""),"",F243+G243/24)</f>
        <v/>
      </c>
      <c r="I243" s="17" t="n"/>
      <c r="J243" s="25">
        <f>IF(OR(A243="",G243="",I243=""),"",IF(I243="Cancelada",0,G243))</f>
        <v/>
      </c>
      <c r="K243" s="25">
        <f>IF(OR(A243="",D243=""),"",IF(COUNTIF('Configuración'!$D$2:$D$31,A243)&gt;0,0,IF(IFERROR(VLOOKUP(D243,'Bahías'!$A$2:$J$21,3,FALSE),"No")&lt;&gt;"Sí",0,IFERROR(CHOOSE(WEEKDAY(A243,2),VLOOKUP(D243,'Bahías'!$A$2:$J$21,4,FALSE),VLOOKUP(D243,'Bahías'!$A$2:$J$21,5,FALSE),VLOOKUP(D243,'Bahías'!$A$2:$J$21,6,FALSE),VLOOKUP(D243,'Bahías'!$A$2:$J$21,7,FALSE),VLOOKUP(D243,'Bahías'!$A$2:$J$21,8,FALSE),VLOOKUP(D243,'Bahías'!$A$2:$J$21,9,FALSE),VLOOKUP(D243,'Bahías'!$A$2:$J$21,10,FALSE)),""))))</f>
        <v/>
      </c>
      <c r="L243" s="25">
        <f>IF(OR(A243="",D243=""),"",SUMIFS($J$2:$J$501,$A$2:$A$501,A243,$D$2:$D$501,D243))</f>
        <v/>
      </c>
      <c r="M243" s="25">
        <f>IF(OR(K243="",L243=""),"",K243-L243)</f>
        <v/>
      </c>
      <c r="N243" s="26">
        <f>IFERROR(L243/K243,"")</f>
        <v/>
      </c>
      <c r="O243" s="27">
        <f>IF(OR(A243="",D243="",F243="",G243="",H243="",I243=""),"",IF(COUNTIF('Configuración'!$D$2:$D$31,A243)&gt;0,"Día cerrado",IF(OR(F243&lt;'Configuración'!$B$5,H243&gt;'Configuración'!$B$6),"Fuera de horario",IF(K243=0,"Sin capacidad",IF(L243&gt;K243,"Sobrecupo",IF(I243="Cancelada","OK",IF(COUNTIFS($A$2:$A$501,A243,$D$2:$D$501,D243,$F$2:$F$501,"&lt;"&amp;H243,$H$2:$H$501,"&gt;"&amp;F243,$I$2:$I$501,"&lt;&gt;Cancelada")-1&gt;0,"Traslape","OK")))))))</f>
        <v/>
      </c>
      <c r="P243" s="23" t="n"/>
      <c r="Q243">
        <f>IFERROR(IF(INDEX('Bahías'!$A$2:$A$21,ROW()-1)="","",INDEX('Bahías'!$A$2:$A$21,ROW()-1)),"")</f>
        <v/>
      </c>
      <c r="R243">
        <f>IFERROR(IF(INDEX('Configuración'!$G$2:$G$10,ROW()-1)="","",INDEX('Configuración'!$G$2:$G$10,ROW()-1)),"")</f>
        <v/>
      </c>
    </row>
    <row r="244">
      <c r="A244" s="11" t="n"/>
      <c r="B244" s="12" t="n"/>
      <c r="C244" s="17" t="n"/>
      <c r="D244" s="17" t="n"/>
      <c r="E244" s="17" t="n"/>
      <c r="F244" s="34" t="n"/>
      <c r="G244" s="19" t="n"/>
      <c r="H244" s="35">
        <f>IF(OR(F244="",G244=""),"",F244+G244/24)</f>
        <v/>
      </c>
      <c r="I244" s="17" t="n"/>
      <c r="J244" s="5">
        <f>IF(OR(A244="",G244="",I244=""),"",IF(I244="Cancelada",0,G244))</f>
        <v/>
      </c>
      <c r="K244" s="5">
        <f>IF(OR(A244="",D244=""),"",IF(COUNTIF('Configuración'!$D$2:$D$31,A244)&gt;0,0,IF(IFERROR(VLOOKUP(D244,'Bahías'!$A$2:$J$21,3,FALSE),"No")&lt;&gt;"Sí",0,IFERROR(CHOOSE(WEEKDAY(A244,2),VLOOKUP(D244,'Bahías'!$A$2:$J$21,4,FALSE),VLOOKUP(D244,'Bahías'!$A$2:$J$21,5,FALSE),VLOOKUP(D244,'Bahías'!$A$2:$J$21,6,FALSE),VLOOKUP(D244,'Bahías'!$A$2:$J$21,7,FALSE),VLOOKUP(D244,'Bahías'!$A$2:$J$21,8,FALSE),VLOOKUP(D244,'Bahías'!$A$2:$J$21,9,FALSE),VLOOKUP(D244,'Bahías'!$A$2:$J$21,10,FALSE)),""))))</f>
        <v/>
      </c>
      <c r="L244" s="5">
        <f>IF(OR(A244="",D244=""),"",SUMIFS($J$2:$J$501,$A$2:$A$501,A244,$D$2:$D$501,D244))</f>
        <v/>
      </c>
      <c r="M244" s="5">
        <f>IF(OR(K244="",L244=""),"",K244-L244)</f>
        <v/>
      </c>
      <c r="N244" s="21">
        <f>IFERROR(L244/K244,"")</f>
        <v/>
      </c>
      <c r="O244" s="22">
        <f>IF(OR(A244="",D244="",F244="",G244="",H244="",I244=""),"",IF(COUNTIF('Configuración'!$D$2:$D$31,A244)&gt;0,"Día cerrado",IF(OR(F244&lt;'Configuración'!$B$5,H244&gt;'Configuración'!$B$6),"Fuera de horario",IF(K244=0,"Sin capacidad",IF(L244&gt;K244,"Sobrecupo",IF(I244="Cancelada","OK",IF(COUNTIFS($A$2:$A$501,A244,$D$2:$D$501,D244,$F$2:$F$501,"&lt;"&amp;H244,$H$2:$H$501,"&gt;"&amp;F244,$I$2:$I$501,"&lt;&gt;Cancelada")-1&gt;0,"Traslape","OK")))))))</f>
        <v/>
      </c>
      <c r="P244" s="23" t="n"/>
      <c r="Q244">
        <f>IFERROR(IF(INDEX('Bahías'!$A$2:$A$21,ROW()-1)="","",INDEX('Bahías'!$A$2:$A$21,ROW()-1)),"")</f>
        <v/>
      </c>
      <c r="R244">
        <f>IFERROR(IF(INDEX('Configuración'!$G$2:$G$10,ROW()-1)="","",INDEX('Configuración'!$G$2:$G$10,ROW()-1)),"")</f>
        <v/>
      </c>
    </row>
    <row r="245">
      <c r="A245" s="11" t="n"/>
      <c r="B245" s="12" t="n"/>
      <c r="C245" s="17" t="n"/>
      <c r="D245" s="17" t="n"/>
      <c r="E245" s="17" t="n"/>
      <c r="F245" s="34" t="n"/>
      <c r="G245" s="19" t="n"/>
      <c r="H245" s="36">
        <f>IF(OR(F245="",G245=""),"",F245+G245/24)</f>
        <v/>
      </c>
      <c r="I245" s="17" t="n"/>
      <c r="J245" s="25">
        <f>IF(OR(A245="",G245="",I245=""),"",IF(I245="Cancelada",0,G245))</f>
        <v/>
      </c>
      <c r="K245" s="25">
        <f>IF(OR(A245="",D245=""),"",IF(COUNTIF('Configuración'!$D$2:$D$31,A245)&gt;0,0,IF(IFERROR(VLOOKUP(D245,'Bahías'!$A$2:$J$21,3,FALSE),"No")&lt;&gt;"Sí",0,IFERROR(CHOOSE(WEEKDAY(A245,2),VLOOKUP(D245,'Bahías'!$A$2:$J$21,4,FALSE),VLOOKUP(D245,'Bahías'!$A$2:$J$21,5,FALSE),VLOOKUP(D245,'Bahías'!$A$2:$J$21,6,FALSE),VLOOKUP(D245,'Bahías'!$A$2:$J$21,7,FALSE),VLOOKUP(D245,'Bahías'!$A$2:$J$21,8,FALSE),VLOOKUP(D245,'Bahías'!$A$2:$J$21,9,FALSE),VLOOKUP(D245,'Bahías'!$A$2:$J$21,10,FALSE)),""))))</f>
        <v/>
      </c>
      <c r="L245" s="25">
        <f>IF(OR(A245="",D245=""),"",SUMIFS($J$2:$J$501,$A$2:$A$501,A245,$D$2:$D$501,D245))</f>
        <v/>
      </c>
      <c r="M245" s="25">
        <f>IF(OR(K245="",L245=""),"",K245-L245)</f>
        <v/>
      </c>
      <c r="N245" s="26">
        <f>IFERROR(L245/K245,"")</f>
        <v/>
      </c>
      <c r="O245" s="27">
        <f>IF(OR(A245="",D245="",F245="",G245="",H245="",I245=""),"",IF(COUNTIF('Configuración'!$D$2:$D$31,A245)&gt;0,"Día cerrado",IF(OR(F245&lt;'Configuración'!$B$5,H245&gt;'Configuración'!$B$6),"Fuera de horario",IF(K245=0,"Sin capacidad",IF(L245&gt;K245,"Sobrecupo",IF(I245="Cancelada","OK",IF(COUNTIFS($A$2:$A$501,A245,$D$2:$D$501,D245,$F$2:$F$501,"&lt;"&amp;H245,$H$2:$H$501,"&gt;"&amp;F245,$I$2:$I$501,"&lt;&gt;Cancelada")-1&gt;0,"Traslape","OK")))))))</f>
        <v/>
      </c>
      <c r="P245" s="23" t="n"/>
      <c r="Q245">
        <f>IFERROR(IF(INDEX('Bahías'!$A$2:$A$21,ROW()-1)="","",INDEX('Bahías'!$A$2:$A$21,ROW()-1)),"")</f>
        <v/>
      </c>
      <c r="R245">
        <f>IFERROR(IF(INDEX('Configuración'!$G$2:$G$10,ROW()-1)="","",INDEX('Configuración'!$G$2:$G$10,ROW()-1)),"")</f>
        <v/>
      </c>
    </row>
    <row r="246">
      <c r="A246" s="11" t="n"/>
      <c r="B246" s="12" t="n"/>
      <c r="C246" s="17" t="n"/>
      <c r="D246" s="17" t="n"/>
      <c r="E246" s="17" t="n"/>
      <c r="F246" s="34" t="n"/>
      <c r="G246" s="19" t="n"/>
      <c r="H246" s="35">
        <f>IF(OR(F246="",G246=""),"",F246+G246/24)</f>
        <v/>
      </c>
      <c r="I246" s="17" t="n"/>
      <c r="J246" s="5">
        <f>IF(OR(A246="",G246="",I246=""),"",IF(I246="Cancelada",0,G246))</f>
        <v/>
      </c>
      <c r="K246" s="5">
        <f>IF(OR(A246="",D246=""),"",IF(COUNTIF('Configuración'!$D$2:$D$31,A246)&gt;0,0,IF(IFERROR(VLOOKUP(D246,'Bahías'!$A$2:$J$21,3,FALSE),"No")&lt;&gt;"Sí",0,IFERROR(CHOOSE(WEEKDAY(A246,2),VLOOKUP(D246,'Bahías'!$A$2:$J$21,4,FALSE),VLOOKUP(D246,'Bahías'!$A$2:$J$21,5,FALSE),VLOOKUP(D246,'Bahías'!$A$2:$J$21,6,FALSE),VLOOKUP(D246,'Bahías'!$A$2:$J$21,7,FALSE),VLOOKUP(D246,'Bahías'!$A$2:$J$21,8,FALSE),VLOOKUP(D246,'Bahías'!$A$2:$J$21,9,FALSE),VLOOKUP(D246,'Bahías'!$A$2:$J$21,10,FALSE)),""))))</f>
        <v/>
      </c>
      <c r="L246" s="5">
        <f>IF(OR(A246="",D246=""),"",SUMIFS($J$2:$J$501,$A$2:$A$501,A246,$D$2:$D$501,D246))</f>
        <v/>
      </c>
      <c r="M246" s="5">
        <f>IF(OR(K246="",L246=""),"",K246-L246)</f>
        <v/>
      </c>
      <c r="N246" s="21">
        <f>IFERROR(L246/K246,"")</f>
        <v/>
      </c>
      <c r="O246" s="22">
        <f>IF(OR(A246="",D246="",F246="",G246="",H246="",I246=""),"",IF(COUNTIF('Configuración'!$D$2:$D$31,A246)&gt;0,"Día cerrado",IF(OR(F246&lt;'Configuración'!$B$5,H246&gt;'Configuración'!$B$6),"Fuera de horario",IF(K246=0,"Sin capacidad",IF(L246&gt;K246,"Sobrecupo",IF(I246="Cancelada","OK",IF(COUNTIFS($A$2:$A$501,A246,$D$2:$D$501,D246,$F$2:$F$501,"&lt;"&amp;H246,$H$2:$H$501,"&gt;"&amp;F246,$I$2:$I$501,"&lt;&gt;Cancelada")-1&gt;0,"Traslape","OK")))))))</f>
        <v/>
      </c>
      <c r="P246" s="23" t="n"/>
      <c r="Q246">
        <f>IFERROR(IF(INDEX('Bahías'!$A$2:$A$21,ROW()-1)="","",INDEX('Bahías'!$A$2:$A$21,ROW()-1)),"")</f>
        <v/>
      </c>
      <c r="R246">
        <f>IFERROR(IF(INDEX('Configuración'!$G$2:$G$10,ROW()-1)="","",INDEX('Configuración'!$G$2:$G$10,ROW()-1)),"")</f>
        <v/>
      </c>
    </row>
    <row r="247">
      <c r="A247" s="11" t="n"/>
      <c r="B247" s="12" t="n"/>
      <c r="C247" s="17" t="n"/>
      <c r="D247" s="17" t="n"/>
      <c r="E247" s="17" t="n"/>
      <c r="F247" s="34" t="n"/>
      <c r="G247" s="19" t="n"/>
      <c r="H247" s="36">
        <f>IF(OR(F247="",G247=""),"",F247+G247/24)</f>
        <v/>
      </c>
      <c r="I247" s="17" t="n"/>
      <c r="J247" s="25">
        <f>IF(OR(A247="",G247="",I247=""),"",IF(I247="Cancelada",0,G247))</f>
        <v/>
      </c>
      <c r="K247" s="25">
        <f>IF(OR(A247="",D247=""),"",IF(COUNTIF('Configuración'!$D$2:$D$31,A247)&gt;0,0,IF(IFERROR(VLOOKUP(D247,'Bahías'!$A$2:$J$21,3,FALSE),"No")&lt;&gt;"Sí",0,IFERROR(CHOOSE(WEEKDAY(A247,2),VLOOKUP(D247,'Bahías'!$A$2:$J$21,4,FALSE),VLOOKUP(D247,'Bahías'!$A$2:$J$21,5,FALSE),VLOOKUP(D247,'Bahías'!$A$2:$J$21,6,FALSE),VLOOKUP(D247,'Bahías'!$A$2:$J$21,7,FALSE),VLOOKUP(D247,'Bahías'!$A$2:$J$21,8,FALSE),VLOOKUP(D247,'Bahías'!$A$2:$J$21,9,FALSE),VLOOKUP(D247,'Bahías'!$A$2:$J$21,10,FALSE)),""))))</f>
        <v/>
      </c>
      <c r="L247" s="25">
        <f>IF(OR(A247="",D247=""),"",SUMIFS($J$2:$J$501,$A$2:$A$501,A247,$D$2:$D$501,D247))</f>
        <v/>
      </c>
      <c r="M247" s="25">
        <f>IF(OR(K247="",L247=""),"",K247-L247)</f>
        <v/>
      </c>
      <c r="N247" s="26">
        <f>IFERROR(L247/K247,"")</f>
        <v/>
      </c>
      <c r="O247" s="27">
        <f>IF(OR(A247="",D247="",F247="",G247="",H247="",I247=""),"",IF(COUNTIF('Configuración'!$D$2:$D$31,A247)&gt;0,"Día cerrado",IF(OR(F247&lt;'Configuración'!$B$5,H247&gt;'Configuración'!$B$6),"Fuera de horario",IF(K247=0,"Sin capacidad",IF(L247&gt;K247,"Sobrecupo",IF(I247="Cancelada","OK",IF(COUNTIFS($A$2:$A$501,A247,$D$2:$D$501,D247,$F$2:$F$501,"&lt;"&amp;H247,$H$2:$H$501,"&gt;"&amp;F247,$I$2:$I$501,"&lt;&gt;Cancelada")-1&gt;0,"Traslape","OK")))))))</f>
        <v/>
      </c>
      <c r="P247" s="23" t="n"/>
      <c r="Q247">
        <f>IFERROR(IF(INDEX('Bahías'!$A$2:$A$21,ROW()-1)="","",INDEX('Bahías'!$A$2:$A$21,ROW()-1)),"")</f>
        <v/>
      </c>
      <c r="R247">
        <f>IFERROR(IF(INDEX('Configuración'!$G$2:$G$10,ROW()-1)="","",INDEX('Configuración'!$G$2:$G$10,ROW()-1)),"")</f>
        <v/>
      </c>
    </row>
    <row r="248">
      <c r="A248" s="11" t="n"/>
      <c r="B248" s="12" t="n"/>
      <c r="C248" s="17" t="n"/>
      <c r="D248" s="17" t="n"/>
      <c r="E248" s="17" t="n"/>
      <c r="F248" s="34" t="n"/>
      <c r="G248" s="19" t="n"/>
      <c r="H248" s="35">
        <f>IF(OR(F248="",G248=""),"",F248+G248/24)</f>
        <v/>
      </c>
      <c r="I248" s="17" t="n"/>
      <c r="J248" s="5">
        <f>IF(OR(A248="",G248="",I248=""),"",IF(I248="Cancelada",0,G248))</f>
        <v/>
      </c>
      <c r="K248" s="5">
        <f>IF(OR(A248="",D248=""),"",IF(COUNTIF('Configuración'!$D$2:$D$31,A248)&gt;0,0,IF(IFERROR(VLOOKUP(D248,'Bahías'!$A$2:$J$21,3,FALSE),"No")&lt;&gt;"Sí",0,IFERROR(CHOOSE(WEEKDAY(A248,2),VLOOKUP(D248,'Bahías'!$A$2:$J$21,4,FALSE),VLOOKUP(D248,'Bahías'!$A$2:$J$21,5,FALSE),VLOOKUP(D248,'Bahías'!$A$2:$J$21,6,FALSE),VLOOKUP(D248,'Bahías'!$A$2:$J$21,7,FALSE),VLOOKUP(D248,'Bahías'!$A$2:$J$21,8,FALSE),VLOOKUP(D248,'Bahías'!$A$2:$J$21,9,FALSE),VLOOKUP(D248,'Bahías'!$A$2:$J$21,10,FALSE)),""))))</f>
        <v/>
      </c>
      <c r="L248" s="5">
        <f>IF(OR(A248="",D248=""),"",SUMIFS($J$2:$J$501,$A$2:$A$501,A248,$D$2:$D$501,D248))</f>
        <v/>
      </c>
      <c r="M248" s="5">
        <f>IF(OR(K248="",L248=""),"",K248-L248)</f>
        <v/>
      </c>
      <c r="N248" s="21">
        <f>IFERROR(L248/K248,"")</f>
        <v/>
      </c>
      <c r="O248" s="22">
        <f>IF(OR(A248="",D248="",F248="",G248="",H248="",I248=""),"",IF(COUNTIF('Configuración'!$D$2:$D$31,A248)&gt;0,"Día cerrado",IF(OR(F248&lt;'Configuración'!$B$5,H248&gt;'Configuración'!$B$6),"Fuera de horario",IF(K248=0,"Sin capacidad",IF(L248&gt;K248,"Sobrecupo",IF(I248="Cancelada","OK",IF(COUNTIFS($A$2:$A$501,A248,$D$2:$D$501,D248,$F$2:$F$501,"&lt;"&amp;H248,$H$2:$H$501,"&gt;"&amp;F248,$I$2:$I$501,"&lt;&gt;Cancelada")-1&gt;0,"Traslape","OK")))))))</f>
        <v/>
      </c>
      <c r="P248" s="23" t="n"/>
      <c r="Q248">
        <f>IFERROR(IF(INDEX('Bahías'!$A$2:$A$21,ROW()-1)="","",INDEX('Bahías'!$A$2:$A$21,ROW()-1)),"")</f>
        <v/>
      </c>
      <c r="R248">
        <f>IFERROR(IF(INDEX('Configuración'!$G$2:$G$10,ROW()-1)="","",INDEX('Configuración'!$G$2:$G$10,ROW()-1)),"")</f>
        <v/>
      </c>
    </row>
    <row r="249">
      <c r="A249" s="11" t="n"/>
      <c r="B249" s="12" t="n"/>
      <c r="C249" s="17" t="n"/>
      <c r="D249" s="17" t="n"/>
      <c r="E249" s="17" t="n"/>
      <c r="F249" s="34" t="n"/>
      <c r="G249" s="19" t="n"/>
      <c r="H249" s="36">
        <f>IF(OR(F249="",G249=""),"",F249+G249/24)</f>
        <v/>
      </c>
      <c r="I249" s="17" t="n"/>
      <c r="J249" s="25">
        <f>IF(OR(A249="",G249="",I249=""),"",IF(I249="Cancelada",0,G249))</f>
        <v/>
      </c>
      <c r="K249" s="25">
        <f>IF(OR(A249="",D249=""),"",IF(COUNTIF('Configuración'!$D$2:$D$31,A249)&gt;0,0,IF(IFERROR(VLOOKUP(D249,'Bahías'!$A$2:$J$21,3,FALSE),"No")&lt;&gt;"Sí",0,IFERROR(CHOOSE(WEEKDAY(A249,2),VLOOKUP(D249,'Bahías'!$A$2:$J$21,4,FALSE),VLOOKUP(D249,'Bahías'!$A$2:$J$21,5,FALSE),VLOOKUP(D249,'Bahías'!$A$2:$J$21,6,FALSE),VLOOKUP(D249,'Bahías'!$A$2:$J$21,7,FALSE),VLOOKUP(D249,'Bahías'!$A$2:$J$21,8,FALSE),VLOOKUP(D249,'Bahías'!$A$2:$J$21,9,FALSE),VLOOKUP(D249,'Bahías'!$A$2:$J$21,10,FALSE)),""))))</f>
        <v/>
      </c>
      <c r="L249" s="25">
        <f>IF(OR(A249="",D249=""),"",SUMIFS($J$2:$J$501,$A$2:$A$501,A249,$D$2:$D$501,D249))</f>
        <v/>
      </c>
      <c r="M249" s="25">
        <f>IF(OR(K249="",L249=""),"",K249-L249)</f>
        <v/>
      </c>
      <c r="N249" s="26">
        <f>IFERROR(L249/K249,"")</f>
        <v/>
      </c>
      <c r="O249" s="27">
        <f>IF(OR(A249="",D249="",F249="",G249="",H249="",I249=""),"",IF(COUNTIF('Configuración'!$D$2:$D$31,A249)&gt;0,"Día cerrado",IF(OR(F249&lt;'Configuración'!$B$5,H249&gt;'Configuración'!$B$6),"Fuera de horario",IF(K249=0,"Sin capacidad",IF(L249&gt;K249,"Sobrecupo",IF(I249="Cancelada","OK",IF(COUNTIFS($A$2:$A$501,A249,$D$2:$D$501,D249,$F$2:$F$501,"&lt;"&amp;H249,$H$2:$H$501,"&gt;"&amp;F249,$I$2:$I$501,"&lt;&gt;Cancelada")-1&gt;0,"Traslape","OK")))))))</f>
        <v/>
      </c>
      <c r="P249" s="23" t="n"/>
      <c r="Q249">
        <f>IFERROR(IF(INDEX('Bahías'!$A$2:$A$21,ROW()-1)="","",INDEX('Bahías'!$A$2:$A$21,ROW()-1)),"")</f>
        <v/>
      </c>
      <c r="R249">
        <f>IFERROR(IF(INDEX('Configuración'!$G$2:$G$10,ROW()-1)="","",INDEX('Configuración'!$G$2:$G$10,ROW()-1)),"")</f>
        <v/>
      </c>
    </row>
    <row r="250">
      <c r="A250" s="11" t="n"/>
      <c r="B250" s="12" t="n"/>
      <c r="C250" s="17" t="n"/>
      <c r="D250" s="17" t="n"/>
      <c r="E250" s="17" t="n"/>
      <c r="F250" s="34" t="n"/>
      <c r="G250" s="19" t="n"/>
      <c r="H250" s="35">
        <f>IF(OR(F250="",G250=""),"",F250+G250/24)</f>
        <v/>
      </c>
      <c r="I250" s="17" t="n"/>
      <c r="J250" s="5">
        <f>IF(OR(A250="",G250="",I250=""),"",IF(I250="Cancelada",0,G250))</f>
        <v/>
      </c>
      <c r="K250" s="5">
        <f>IF(OR(A250="",D250=""),"",IF(COUNTIF('Configuración'!$D$2:$D$31,A250)&gt;0,0,IF(IFERROR(VLOOKUP(D250,'Bahías'!$A$2:$J$21,3,FALSE),"No")&lt;&gt;"Sí",0,IFERROR(CHOOSE(WEEKDAY(A250,2),VLOOKUP(D250,'Bahías'!$A$2:$J$21,4,FALSE),VLOOKUP(D250,'Bahías'!$A$2:$J$21,5,FALSE),VLOOKUP(D250,'Bahías'!$A$2:$J$21,6,FALSE),VLOOKUP(D250,'Bahías'!$A$2:$J$21,7,FALSE),VLOOKUP(D250,'Bahías'!$A$2:$J$21,8,FALSE),VLOOKUP(D250,'Bahías'!$A$2:$J$21,9,FALSE),VLOOKUP(D250,'Bahías'!$A$2:$J$21,10,FALSE)),""))))</f>
        <v/>
      </c>
      <c r="L250" s="5">
        <f>IF(OR(A250="",D250=""),"",SUMIFS($J$2:$J$501,$A$2:$A$501,A250,$D$2:$D$501,D250))</f>
        <v/>
      </c>
      <c r="M250" s="5">
        <f>IF(OR(K250="",L250=""),"",K250-L250)</f>
        <v/>
      </c>
      <c r="N250" s="21">
        <f>IFERROR(L250/K250,"")</f>
        <v/>
      </c>
      <c r="O250" s="22">
        <f>IF(OR(A250="",D250="",F250="",G250="",H250="",I250=""),"",IF(COUNTIF('Configuración'!$D$2:$D$31,A250)&gt;0,"Día cerrado",IF(OR(F250&lt;'Configuración'!$B$5,H250&gt;'Configuración'!$B$6),"Fuera de horario",IF(K250=0,"Sin capacidad",IF(L250&gt;K250,"Sobrecupo",IF(I250="Cancelada","OK",IF(COUNTIFS($A$2:$A$501,A250,$D$2:$D$501,D250,$F$2:$F$501,"&lt;"&amp;H250,$H$2:$H$501,"&gt;"&amp;F250,$I$2:$I$501,"&lt;&gt;Cancelada")-1&gt;0,"Traslape","OK")))))))</f>
        <v/>
      </c>
      <c r="P250" s="23" t="n"/>
      <c r="Q250">
        <f>IFERROR(IF(INDEX('Bahías'!$A$2:$A$21,ROW()-1)="","",INDEX('Bahías'!$A$2:$A$21,ROW()-1)),"")</f>
        <v/>
      </c>
      <c r="R250">
        <f>IFERROR(IF(INDEX('Configuración'!$G$2:$G$10,ROW()-1)="","",INDEX('Configuración'!$G$2:$G$10,ROW()-1)),"")</f>
        <v/>
      </c>
    </row>
    <row r="251">
      <c r="A251" s="11" t="n"/>
      <c r="B251" s="12" t="n"/>
      <c r="C251" s="17" t="n"/>
      <c r="D251" s="17" t="n"/>
      <c r="E251" s="17" t="n"/>
      <c r="F251" s="34" t="n"/>
      <c r="G251" s="19" t="n"/>
      <c r="H251" s="36">
        <f>IF(OR(F251="",G251=""),"",F251+G251/24)</f>
        <v/>
      </c>
      <c r="I251" s="17" t="n"/>
      <c r="J251" s="25">
        <f>IF(OR(A251="",G251="",I251=""),"",IF(I251="Cancelada",0,G251))</f>
        <v/>
      </c>
      <c r="K251" s="25">
        <f>IF(OR(A251="",D251=""),"",IF(COUNTIF('Configuración'!$D$2:$D$31,A251)&gt;0,0,IF(IFERROR(VLOOKUP(D251,'Bahías'!$A$2:$J$21,3,FALSE),"No")&lt;&gt;"Sí",0,IFERROR(CHOOSE(WEEKDAY(A251,2),VLOOKUP(D251,'Bahías'!$A$2:$J$21,4,FALSE),VLOOKUP(D251,'Bahías'!$A$2:$J$21,5,FALSE),VLOOKUP(D251,'Bahías'!$A$2:$J$21,6,FALSE),VLOOKUP(D251,'Bahías'!$A$2:$J$21,7,FALSE),VLOOKUP(D251,'Bahías'!$A$2:$J$21,8,FALSE),VLOOKUP(D251,'Bahías'!$A$2:$J$21,9,FALSE),VLOOKUP(D251,'Bahías'!$A$2:$J$21,10,FALSE)),""))))</f>
        <v/>
      </c>
      <c r="L251" s="25">
        <f>IF(OR(A251="",D251=""),"",SUMIFS($J$2:$J$501,$A$2:$A$501,A251,$D$2:$D$501,D251))</f>
        <v/>
      </c>
      <c r="M251" s="25">
        <f>IF(OR(K251="",L251=""),"",K251-L251)</f>
        <v/>
      </c>
      <c r="N251" s="26">
        <f>IFERROR(L251/K251,"")</f>
        <v/>
      </c>
      <c r="O251" s="27">
        <f>IF(OR(A251="",D251="",F251="",G251="",H251="",I251=""),"",IF(COUNTIF('Configuración'!$D$2:$D$31,A251)&gt;0,"Día cerrado",IF(OR(F251&lt;'Configuración'!$B$5,H251&gt;'Configuración'!$B$6),"Fuera de horario",IF(K251=0,"Sin capacidad",IF(L251&gt;K251,"Sobrecupo",IF(I251="Cancelada","OK",IF(COUNTIFS($A$2:$A$501,A251,$D$2:$D$501,D251,$F$2:$F$501,"&lt;"&amp;H251,$H$2:$H$501,"&gt;"&amp;F251,$I$2:$I$501,"&lt;&gt;Cancelada")-1&gt;0,"Traslape","OK")))))))</f>
        <v/>
      </c>
      <c r="P251" s="23" t="n"/>
      <c r="Q251">
        <f>IFERROR(IF(INDEX('Bahías'!$A$2:$A$21,ROW()-1)="","",INDEX('Bahías'!$A$2:$A$21,ROW()-1)),"")</f>
        <v/>
      </c>
      <c r="R251">
        <f>IFERROR(IF(INDEX('Configuración'!$G$2:$G$10,ROW()-1)="","",INDEX('Configuración'!$G$2:$G$10,ROW()-1)),"")</f>
        <v/>
      </c>
    </row>
    <row r="252">
      <c r="A252" s="11" t="n"/>
      <c r="B252" s="12" t="n"/>
      <c r="C252" s="17" t="n"/>
      <c r="D252" s="17" t="n"/>
      <c r="E252" s="17" t="n"/>
      <c r="F252" s="34" t="n"/>
      <c r="G252" s="19" t="n"/>
      <c r="H252" s="35">
        <f>IF(OR(F252="",G252=""),"",F252+G252/24)</f>
        <v/>
      </c>
      <c r="I252" s="17" t="n"/>
      <c r="J252" s="5">
        <f>IF(OR(A252="",G252="",I252=""),"",IF(I252="Cancelada",0,G252))</f>
        <v/>
      </c>
      <c r="K252" s="5">
        <f>IF(OR(A252="",D252=""),"",IF(COUNTIF('Configuración'!$D$2:$D$31,A252)&gt;0,0,IF(IFERROR(VLOOKUP(D252,'Bahías'!$A$2:$J$21,3,FALSE),"No")&lt;&gt;"Sí",0,IFERROR(CHOOSE(WEEKDAY(A252,2),VLOOKUP(D252,'Bahías'!$A$2:$J$21,4,FALSE),VLOOKUP(D252,'Bahías'!$A$2:$J$21,5,FALSE),VLOOKUP(D252,'Bahías'!$A$2:$J$21,6,FALSE),VLOOKUP(D252,'Bahías'!$A$2:$J$21,7,FALSE),VLOOKUP(D252,'Bahías'!$A$2:$J$21,8,FALSE),VLOOKUP(D252,'Bahías'!$A$2:$J$21,9,FALSE),VLOOKUP(D252,'Bahías'!$A$2:$J$21,10,FALSE)),""))))</f>
        <v/>
      </c>
      <c r="L252" s="5">
        <f>IF(OR(A252="",D252=""),"",SUMIFS($J$2:$J$501,$A$2:$A$501,A252,$D$2:$D$501,D252))</f>
        <v/>
      </c>
      <c r="M252" s="5">
        <f>IF(OR(K252="",L252=""),"",K252-L252)</f>
        <v/>
      </c>
      <c r="N252" s="21">
        <f>IFERROR(L252/K252,"")</f>
        <v/>
      </c>
      <c r="O252" s="22">
        <f>IF(OR(A252="",D252="",F252="",G252="",H252="",I252=""),"",IF(COUNTIF('Configuración'!$D$2:$D$31,A252)&gt;0,"Día cerrado",IF(OR(F252&lt;'Configuración'!$B$5,H252&gt;'Configuración'!$B$6),"Fuera de horario",IF(K252=0,"Sin capacidad",IF(L252&gt;K252,"Sobrecupo",IF(I252="Cancelada","OK",IF(COUNTIFS($A$2:$A$501,A252,$D$2:$D$501,D252,$F$2:$F$501,"&lt;"&amp;H252,$H$2:$H$501,"&gt;"&amp;F252,$I$2:$I$501,"&lt;&gt;Cancelada")-1&gt;0,"Traslape","OK")))))))</f>
        <v/>
      </c>
      <c r="P252" s="23" t="n"/>
      <c r="Q252">
        <f>IFERROR(IF(INDEX('Bahías'!$A$2:$A$21,ROW()-1)="","",INDEX('Bahías'!$A$2:$A$21,ROW()-1)),"")</f>
        <v/>
      </c>
      <c r="R252">
        <f>IFERROR(IF(INDEX('Configuración'!$G$2:$G$10,ROW()-1)="","",INDEX('Configuración'!$G$2:$G$10,ROW()-1)),"")</f>
        <v/>
      </c>
    </row>
    <row r="253">
      <c r="A253" s="11" t="n"/>
      <c r="B253" s="12" t="n"/>
      <c r="C253" s="17" t="n"/>
      <c r="D253" s="17" t="n"/>
      <c r="E253" s="17" t="n"/>
      <c r="F253" s="34" t="n"/>
      <c r="G253" s="19" t="n"/>
      <c r="H253" s="36">
        <f>IF(OR(F253="",G253=""),"",F253+G253/24)</f>
        <v/>
      </c>
      <c r="I253" s="17" t="n"/>
      <c r="J253" s="25">
        <f>IF(OR(A253="",G253="",I253=""),"",IF(I253="Cancelada",0,G253))</f>
        <v/>
      </c>
      <c r="K253" s="25">
        <f>IF(OR(A253="",D253=""),"",IF(COUNTIF('Configuración'!$D$2:$D$31,A253)&gt;0,0,IF(IFERROR(VLOOKUP(D253,'Bahías'!$A$2:$J$21,3,FALSE),"No")&lt;&gt;"Sí",0,IFERROR(CHOOSE(WEEKDAY(A253,2),VLOOKUP(D253,'Bahías'!$A$2:$J$21,4,FALSE),VLOOKUP(D253,'Bahías'!$A$2:$J$21,5,FALSE),VLOOKUP(D253,'Bahías'!$A$2:$J$21,6,FALSE),VLOOKUP(D253,'Bahías'!$A$2:$J$21,7,FALSE),VLOOKUP(D253,'Bahías'!$A$2:$J$21,8,FALSE),VLOOKUP(D253,'Bahías'!$A$2:$J$21,9,FALSE),VLOOKUP(D253,'Bahías'!$A$2:$J$21,10,FALSE)),""))))</f>
        <v/>
      </c>
      <c r="L253" s="25">
        <f>IF(OR(A253="",D253=""),"",SUMIFS($J$2:$J$501,$A$2:$A$501,A253,$D$2:$D$501,D253))</f>
        <v/>
      </c>
      <c r="M253" s="25">
        <f>IF(OR(K253="",L253=""),"",K253-L253)</f>
        <v/>
      </c>
      <c r="N253" s="26">
        <f>IFERROR(L253/K253,"")</f>
        <v/>
      </c>
      <c r="O253" s="27">
        <f>IF(OR(A253="",D253="",F253="",G253="",H253="",I253=""),"",IF(COUNTIF('Configuración'!$D$2:$D$31,A253)&gt;0,"Día cerrado",IF(OR(F253&lt;'Configuración'!$B$5,H253&gt;'Configuración'!$B$6),"Fuera de horario",IF(K253=0,"Sin capacidad",IF(L253&gt;K253,"Sobrecupo",IF(I253="Cancelada","OK",IF(COUNTIFS($A$2:$A$501,A253,$D$2:$D$501,D253,$F$2:$F$501,"&lt;"&amp;H253,$H$2:$H$501,"&gt;"&amp;F253,$I$2:$I$501,"&lt;&gt;Cancelada")-1&gt;0,"Traslape","OK")))))))</f>
        <v/>
      </c>
      <c r="P253" s="23" t="n"/>
      <c r="Q253">
        <f>IFERROR(IF(INDEX('Bahías'!$A$2:$A$21,ROW()-1)="","",INDEX('Bahías'!$A$2:$A$21,ROW()-1)),"")</f>
        <v/>
      </c>
      <c r="R253">
        <f>IFERROR(IF(INDEX('Configuración'!$G$2:$G$10,ROW()-1)="","",INDEX('Configuración'!$G$2:$G$10,ROW()-1)),"")</f>
        <v/>
      </c>
    </row>
    <row r="254">
      <c r="A254" s="11" t="n"/>
      <c r="B254" s="12" t="n"/>
      <c r="C254" s="17" t="n"/>
      <c r="D254" s="17" t="n"/>
      <c r="E254" s="17" t="n"/>
      <c r="F254" s="34" t="n"/>
      <c r="G254" s="19" t="n"/>
      <c r="H254" s="35">
        <f>IF(OR(F254="",G254=""),"",F254+G254/24)</f>
        <v/>
      </c>
      <c r="I254" s="17" t="n"/>
      <c r="J254" s="5">
        <f>IF(OR(A254="",G254="",I254=""),"",IF(I254="Cancelada",0,G254))</f>
        <v/>
      </c>
      <c r="K254" s="5">
        <f>IF(OR(A254="",D254=""),"",IF(COUNTIF('Configuración'!$D$2:$D$31,A254)&gt;0,0,IF(IFERROR(VLOOKUP(D254,'Bahías'!$A$2:$J$21,3,FALSE),"No")&lt;&gt;"Sí",0,IFERROR(CHOOSE(WEEKDAY(A254,2),VLOOKUP(D254,'Bahías'!$A$2:$J$21,4,FALSE),VLOOKUP(D254,'Bahías'!$A$2:$J$21,5,FALSE),VLOOKUP(D254,'Bahías'!$A$2:$J$21,6,FALSE),VLOOKUP(D254,'Bahías'!$A$2:$J$21,7,FALSE),VLOOKUP(D254,'Bahías'!$A$2:$J$21,8,FALSE),VLOOKUP(D254,'Bahías'!$A$2:$J$21,9,FALSE),VLOOKUP(D254,'Bahías'!$A$2:$J$21,10,FALSE)),""))))</f>
        <v/>
      </c>
      <c r="L254" s="5">
        <f>IF(OR(A254="",D254=""),"",SUMIFS($J$2:$J$501,$A$2:$A$501,A254,$D$2:$D$501,D254))</f>
        <v/>
      </c>
      <c r="M254" s="5">
        <f>IF(OR(K254="",L254=""),"",K254-L254)</f>
        <v/>
      </c>
      <c r="N254" s="21">
        <f>IFERROR(L254/K254,"")</f>
        <v/>
      </c>
      <c r="O254" s="22">
        <f>IF(OR(A254="",D254="",F254="",G254="",H254="",I254=""),"",IF(COUNTIF('Configuración'!$D$2:$D$31,A254)&gt;0,"Día cerrado",IF(OR(F254&lt;'Configuración'!$B$5,H254&gt;'Configuración'!$B$6),"Fuera de horario",IF(K254=0,"Sin capacidad",IF(L254&gt;K254,"Sobrecupo",IF(I254="Cancelada","OK",IF(COUNTIFS($A$2:$A$501,A254,$D$2:$D$501,D254,$F$2:$F$501,"&lt;"&amp;H254,$H$2:$H$501,"&gt;"&amp;F254,$I$2:$I$501,"&lt;&gt;Cancelada")-1&gt;0,"Traslape","OK")))))))</f>
        <v/>
      </c>
      <c r="P254" s="23" t="n"/>
      <c r="Q254">
        <f>IFERROR(IF(INDEX('Bahías'!$A$2:$A$21,ROW()-1)="","",INDEX('Bahías'!$A$2:$A$21,ROW()-1)),"")</f>
        <v/>
      </c>
      <c r="R254">
        <f>IFERROR(IF(INDEX('Configuración'!$G$2:$G$10,ROW()-1)="","",INDEX('Configuración'!$G$2:$G$10,ROW()-1)),"")</f>
        <v/>
      </c>
    </row>
    <row r="255">
      <c r="A255" s="11" t="n"/>
      <c r="B255" s="12" t="n"/>
      <c r="C255" s="17" t="n"/>
      <c r="D255" s="17" t="n"/>
      <c r="E255" s="17" t="n"/>
      <c r="F255" s="34" t="n"/>
      <c r="G255" s="19" t="n"/>
      <c r="H255" s="36">
        <f>IF(OR(F255="",G255=""),"",F255+G255/24)</f>
        <v/>
      </c>
      <c r="I255" s="17" t="n"/>
      <c r="J255" s="25">
        <f>IF(OR(A255="",G255="",I255=""),"",IF(I255="Cancelada",0,G255))</f>
        <v/>
      </c>
      <c r="K255" s="25">
        <f>IF(OR(A255="",D255=""),"",IF(COUNTIF('Configuración'!$D$2:$D$31,A255)&gt;0,0,IF(IFERROR(VLOOKUP(D255,'Bahías'!$A$2:$J$21,3,FALSE),"No")&lt;&gt;"Sí",0,IFERROR(CHOOSE(WEEKDAY(A255,2),VLOOKUP(D255,'Bahías'!$A$2:$J$21,4,FALSE),VLOOKUP(D255,'Bahías'!$A$2:$J$21,5,FALSE),VLOOKUP(D255,'Bahías'!$A$2:$J$21,6,FALSE),VLOOKUP(D255,'Bahías'!$A$2:$J$21,7,FALSE),VLOOKUP(D255,'Bahías'!$A$2:$J$21,8,FALSE),VLOOKUP(D255,'Bahías'!$A$2:$J$21,9,FALSE),VLOOKUP(D255,'Bahías'!$A$2:$J$21,10,FALSE)),""))))</f>
        <v/>
      </c>
      <c r="L255" s="25">
        <f>IF(OR(A255="",D255=""),"",SUMIFS($J$2:$J$501,$A$2:$A$501,A255,$D$2:$D$501,D255))</f>
        <v/>
      </c>
      <c r="M255" s="25">
        <f>IF(OR(K255="",L255=""),"",K255-L255)</f>
        <v/>
      </c>
      <c r="N255" s="26">
        <f>IFERROR(L255/K255,"")</f>
        <v/>
      </c>
      <c r="O255" s="27">
        <f>IF(OR(A255="",D255="",F255="",G255="",H255="",I255=""),"",IF(COUNTIF('Configuración'!$D$2:$D$31,A255)&gt;0,"Día cerrado",IF(OR(F255&lt;'Configuración'!$B$5,H255&gt;'Configuración'!$B$6),"Fuera de horario",IF(K255=0,"Sin capacidad",IF(L255&gt;K255,"Sobrecupo",IF(I255="Cancelada","OK",IF(COUNTIFS($A$2:$A$501,A255,$D$2:$D$501,D255,$F$2:$F$501,"&lt;"&amp;H255,$H$2:$H$501,"&gt;"&amp;F255,$I$2:$I$501,"&lt;&gt;Cancelada")-1&gt;0,"Traslape","OK")))))))</f>
        <v/>
      </c>
      <c r="P255" s="23" t="n"/>
      <c r="Q255">
        <f>IFERROR(IF(INDEX('Bahías'!$A$2:$A$21,ROW()-1)="","",INDEX('Bahías'!$A$2:$A$21,ROW()-1)),"")</f>
        <v/>
      </c>
      <c r="R255">
        <f>IFERROR(IF(INDEX('Configuración'!$G$2:$G$10,ROW()-1)="","",INDEX('Configuración'!$G$2:$G$10,ROW()-1)),"")</f>
        <v/>
      </c>
    </row>
    <row r="256">
      <c r="A256" s="11" t="n"/>
      <c r="B256" s="12" t="n"/>
      <c r="C256" s="17" t="n"/>
      <c r="D256" s="17" t="n"/>
      <c r="E256" s="17" t="n"/>
      <c r="F256" s="34" t="n"/>
      <c r="G256" s="19" t="n"/>
      <c r="H256" s="35">
        <f>IF(OR(F256="",G256=""),"",F256+G256/24)</f>
        <v/>
      </c>
      <c r="I256" s="17" t="n"/>
      <c r="J256" s="5">
        <f>IF(OR(A256="",G256="",I256=""),"",IF(I256="Cancelada",0,G256))</f>
        <v/>
      </c>
      <c r="K256" s="5">
        <f>IF(OR(A256="",D256=""),"",IF(COUNTIF('Configuración'!$D$2:$D$31,A256)&gt;0,0,IF(IFERROR(VLOOKUP(D256,'Bahías'!$A$2:$J$21,3,FALSE),"No")&lt;&gt;"Sí",0,IFERROR(CHOOSE(WEEKDAY(A256,2),VLOOKUP(D256,'Bahías'!$A$2:$J$21,4,FALSE),VLOOKUP(D256,'Bahías'!$A$2:$J$21,5,FALSE),VLOOKUP(D256,'Bahías'!$A$2:$J$21,6,FALSE),VLOOKUP(D256,'Bahías'!$A$2:$J$21,7,FALSE),VLOOKUP(D256,'Bahías'!$A$2:$J$21,8,FALSE),VLOOKUP(D256,'Bahías'!$A$2:$J$21,9,FALSE),VLOOKUP(D256,'Bahías'!$A$2:$J$21,10,FALSE)),""))))</f>
        <v/>
      </c>
      <c r="L256" s="5">
        <f>IF(OR(A256="",D256=""),"",SUMIFS($J$2:$J$501,$A$2:$A$501,A256,$D$2:$D$501,D256))</f>
        <v/>
      </c>
      <c r="M256" s="5">
        <f>IF(OR(K256="",L256=""),"",K256-L256)</f>
        <v/>
      </c>
      <c r="N256" s="21">
        <f>IFERROR(L256/K256,"")</f>
        <v/>
      </c>
      <c r="O256" s="22">
        <f>IF(OR(A256="",D256="",F256="",G256="",H256="",I256=""),"",IF(COUNTIF('Configuración'!$D$2:$D$31,A256)&gt;0,"Día cerrado",IF(OR(F256&lt;'Configuración'!$B$5,H256&gt;'Configuración'!$B$6),"Fuera de horario",IF(K256=0,"Sin capacidad",IF(L256&gt;K256,"Sobrecupo",IF(I256="Cancelada","OK",IF(COUNTIFS($A$2:$A$501,A256,$D$2:$D$501,D256,$F$2:$F$501,"&lt;"&amp;H256,$H$2:$H$501,"&gt;"&amp;F256,$I$2:$I$501,"&lt;&gt;Cancelada")-1&gt;0,"Traslape","OK")))))))</f>
        <v/>
      </c>
      <c r="P256" s="23" t="n"/>
      <c r="Q256">
        <f>IFERROR(IF(INDEX('Bahías'!$A$2:$A$21,ROW()-1)="","",INDEX('Bahías'!$A$2:$A$21,ROW()-1)),"")</f>
        <v/>
      </c>
      <c r="R256">
        <f>IFERROR(IF(INDEX('Configuración'!$G$2:$G$10,ROW()-1)="","",INDEX('Configuración'!$G$2:$G$10,ROW()-1)),"")</f>
        <v/>
      </c>
    </row>
    <row r="257">
      <c r="A257" s="11" t="n"/>
      <c r="B257" s="12" t="n"/>
      <c r="C257" s="17" t="n"/>
      <c r="D257" s="17" t="n"/>
      <c r="E257" s="17" t="n"/>
      <c r="F257" s="34" t="n"/>
      <c r="G257" s="19" t="n"/>
      <c r="H257" s="36">
        <f>IF(OR(F257="",G257=""),"",F257+G257/24)</f>
        <v/>
      </c>
      <c r="I257" s="17" t="n"/>
      <c r="J257" s="25">
        <f>IF(OR(A257="",G257="",I257=""),"",IF(I257="Cancelada",0,G257))</f>
        <v/>
      </c>
      <c r="K257" s="25">
        <f>IF(OR(A257="",D257=""),"",IF(COUNTIF('Configuración'!$D$2:$D$31,A257)&gt;0,0,IF(IFERROR(VLOOKUP(D257,'Bahías'!$A$2:$J$21,3,FALSE),"No")&lt;&gt;"Sí",0,IFERROR(CHOOSE(WEEKDAY(A257,2),VLOOKUP(D257,'Bahías'!$A$2:$J$21,4,FALSE),VLOOKUP(D257,'Bahías'!$A$2:$J$21,5,FALSE),VLOOKUP(D257,'Bahías'!$A$2:$J$21,6,FALSE),VLOOKUP(D257,'Bahías'!$A$2:$J$21,7,FALSE),VLOOKUP(D257,'Bahías'!$A$2:$J$21,8,FALSE),VLOOKUP(D257,'Bahías'!$A$2:$J$21,9,FALSE),VLOOKUP(D257,'Bahías'!$A$2:$J$21,10,FALSE)),""))))</f>
        <v/>
      </c>
      <c r="L257" s="25">
        <f>IF(OR(A257="",D257=""),"",SUMIFS($J$2:$J$501,$A$2:$A$501,A257,$D$2:$D$501,D257))</f>
        <v/>
      </c>
      <c r="M257" s="25">
        <f>IF(OR(K257="",L257=""),"",K257-L257)</f>
        <v/>
      </c>
      <c r="N257" s="26">
        <f>IFERROR(L257/K257,"")</f>
        <v/>
      </c>
      <c r="O257" s="27">
        <f>IF(OR(A257="",D257="",F257="",G257="",H257="",I257=""),"",IF(COUNTIF('Configuración'!$D$2:$D$31,A257)&gt;0,"Día cerrado",IF(OR(F257&lt;'Configuración'!$B$5,H257&gt;'Configuración'!$B$6),"Fuera de horario",IF(K257=0,"Sin capacidad",IF(L257&gt;K257,"Sobrecupo",IF(I257="Cancelada","OK",IF(COUNTIFS($A$2:$A$501,A257,$D$2:$D$501,D257,$F$2:$F$501,"&lt;"&amp;H257,$H$2:$H$501,"&gt;"&amp;F257,$I$2:$I$501,"&lt;&gt;Cancelada")-1&gt;0,"Traslape","OK")))))))</f>
        <v/>
      </c>
      <c r="P257" s="23" t="n"/>
      <c r="Q257">
        <f>IFERROR(IF(INDEX('Bahías'!$A$2:$A$21,ROW()-1)="","",INDEX('Bahías'!$A$2:$A$21,ROW()-1)),"")</f>
        <v/>
      </c>
      <c r="R257">
        <f>IFERROR(IF(INDEX('Configuración'!$G$2:$G$10,ROW()-1)="","",INDEX('Configuración'!$G$2:$G$10,ROW()-1)),"")</f>
        <v/>
      </c>
    </row>
    <row r="258">
      <c r="A258" s="11" t="n"/>
      <c r="B258" s="12" t="n"/>
      <c r="C258" s="17" t="n"/>
      <c r="D258" s="17" t="n"/>
      <c r="E258" s="17" t="n"/>
      <c r="F258" s="34" t="n"/>
      <c r="G258" s="19" t="n"/>
      <c r="H258" s="35">
        <f>IF(OR(F258="",G258=""),"",F258+G258/24)</f>
        <v/>
      </c>
      <c r="I258" s="17" t="n"/>
      <c r="J258" s="5">
        <f>IF(OR(A258="",G258="",I258=""),"",IF(I258="Cancelada",0,G258))</f>
        <v/>
      </c>
      <c r="K258" s="5">
        <f>IF(OR(A258="",D258=""),"",IF(COUNTIF('Configuración'!$D$2:$D$31,A258)&gt;0,0,IF(IFERROR(VLOOKUP(D258,'Bahías'!$A$2:$J$21,3,FALSE),"No")&lt;&gt;"Sí",0,IFERROR(CHOOSE(WEEKDAY(A258,2),VLOOKUP(D258,'Bahías'!$A$2:$J$21,4,FALSE),VLOOKUP(D258,'Bahías'!$A$2:$J$21,5,FALSE),VLOOKUP(D258,'Bahías'!$A$2:$J$21,6,FALSE),VLOOKUP(D258,'Bahías'!$A$2:$J$21,7,FALSE),VLOOKUP(D258,'Bahías'!$A$2:$J$21,8,FALSE),VLOOKUP(D258,'Bahías'!$A$2:$J$21,9,FALSE),VLOOKUP(D258,'Bahías'!$A$2:$J$21,10,FALSE)),""))))</f>
        <v/>
      </c>
      <c r="L258" s="5">
        <f>IF(OR(A258="",D258=""),"",SUMIFS($J$2:$J$501,$A$2:$A$501,A258,$D$2:$D$501,D258))</f>
        <v/>
      </c>
      <c r="M258" s="5">
        <f>IF(OR(K258="",L258=""),"",K258-L258)</f>
        <v/>
      </c>
      <c r="N258" s="21">
        <f>IFERROR(L258/K258,"")</f>
        <v/>
      </c>
      <c r="O258" s="22">
        <f>IF(OR(A258="",D258="",F258="",G258="",H258="",I258=""),"",IF(COUNTIF('Configuración'!$D$2:$D$31,A258)&gt;0,"Día cerrado",IF(OR(F258&lt;'Configuración'!$B$5,H258&gt;'Configuración'!$B$6),"Fuera de horario",IF(K258=0,"Sin capacidad",IF(L258&gt;K258,"Sobrecupo",IF(I258="Cancelada","OK",IF(COUNTIFS($A$2:$A$501,A258,$D$2:$D$501,D258,$F$2:$F$501,"&lt;"&amp;H258,$H$2:$H$501,"&gt;"&amp;F258,$I$2:$I$501,"&lt;&gt;Cancelada")-1&gt;0,"Traslape","OK")))))))</f>
        <v/>
      </c>
      <c r="P258" s="23" t="n"/>
      <c r="Q258">
        <f>IFERROR(IF(INDEX('Bahías'!$A$2:$A$21,ROW()-1)="","",INDEX('Bahías'!$A$2:$A$21,ROW()-1)),"")</f>
        <v/>
      </c>
      <c r="R258">
        <f>IFERROR(IF(INDEX('Configuración'!$G$2:$G$10,ROW()-1)="","",INDEX('Configuración'!$G$2:$G$10,ROW()-1)),"")</f>
        <v/>
      </c>
    </row>
    <row r="259">
      <c r="A259" s="11" t="n"/>
      <c r="B259" s="12" t="n"/>
      <c r="C259" s="17" t="n"/>
      <c r="D259" s="17" t="n"/>
      <c r="E259" s="17" t="n"/>
      <c r="F259" s="34" t="n"/>
      <c r="G259" s="19" t="n"/>
      <c r="H259" s="36">
        <f>IF(OR(F259="",G259=""),"",F259+G259/24)</f>
        <v/>
      </c>
      <c r="I259" s="17" t="n"/>
      <c r="J259" s="25">
        <f>IF(OR(A259="",G259="",I259=""),"",IF(I259="Cancelada",0,G259))</f>
        <v/>
      </c>
      <c r="K259" s="25">
        <f>IF(OR(A259="",D259=""),"",IF(COUNTIF('Configuración'!$D$2:$D$31,A259)&gt;0,0,IF(IFERROR(VLOOKUP(D259,'Bahías'!$A$2:$J$21,3,FALSE),"No")&lt;&gt;"Sí",0,IFERROR(CHOOSE(WEEKDAY(A259,2),VLOOKUP(D259,'Bahías'!$A$2:$J$21,4,FALSE),VLOOKUP(D259,'Bahías'!$A$2:$J$21,5,FALSE),VLOOKUP(D259,'Bahías'!$A$2:$J$21,6,FALSE),VLOOKUP(D259,'Bahías'!$A$2:$J$21,7,FALSE),VLOOKUP(D259,'Bahías'!$A$2:$J$21,8,FALSE),VLOOKUP(D259,'Bahías'!$A$2:$J$21,9,FALSE),VLOOKUP(D259,'Bahías'!$A$2:$J$21,10,FALSE)),""))))</f>
        <v/>
      </c>
      <c r="L259" s="25">
        <f>IF(OR(A259="",D259=""),"",SUMIFS($J$2:$J$501,$A$2:$A$501,A259,$D$2:$D$501,D259))</f>
        <v/>
      </c>
      <c r="M259" s="25">
        <f>IF(OR(K259="",L259=""),"",K259-L259)</f>
        <v/>
      </c>
      <c r="N259" s="26">
        <f>IFERROR(L259/K259,"")</f>
        <v/>
      </c>
      <c r="O259" s="27">
        <f>IF(OR(A259="",D259="",F259="",G259="",H259="",I259=""),"",IF(COUNTIF('Configuración'!$D$2:$D$31,A259)&gt;0,"Día cerrado",IF(OR(F259&lt;'Configuración'!$B$5,H259&gt;'Configuración'!$B$6),"Fuera de horario",IF(K259=0,"Sin capacidad",IF(L259&gt;K259,"Sobrecupo",IF(I259="Cancelada","OK",IF(COUNTIFS($A$2:$A$501,A259,$D$2:$D$501,D259,$F$2:$F$501,"&lt;"&amp;H259,$H$2:$H$501,"&gt;"&amp;F259,$I$2:$I$501,"&lt;&gt;Cancelada")-1&gt;0,"Traslape","OK")))))))</f>
        <v/>
      </c>
      <c r="P259" s="23" t="n"/>
      <c r="Q259">
        <f>IFERROR(IF(INDEX('Bahías'!$A$2:$A$21,ROW()-1)="","",INDEX('Bahías'!$A$2:$A$21,ROW()-1)),"")</f>
        <v/>
      </c>
      <c r="R259">
        <f>IFERROR(IF(INDEX('Configuración'!$G$2:$G$10,ROW()-1)="","",INDEX('Configuración'!$G$2:$G$10,ROW()-1)),"")</f>
        <v/>
      </c>
    </row>
    <row r="260">
      <c r="A260" s="11" t="n"/>
      <c r="B260" s="12" t="n"/>
      <c r="C260" s="17" t="n"/>
      <c r="D260" s="17" t="n"/>
      <c r="E260" s="17" t="n"/>
      <c r="F260" s="34" t="n"/>
      <c r="G260" s="19" t="n"/>
      <c r="H260" s="35">
        <f>IF(OR(F260="",G260=""),"",F260+G260/24)</f>
        <v/>
      </c>
      <c r="I260" s="17" t="n"/>
      <c r="J260" s="5">
        <f>IF(OR(A260="",G260="",I260=""),"",IF(I260="Cancelada",0,G260))</f>
        <v/>
      </c>
      <c r="K260" s="5">
        <f>IF(OR(A260="",D260=""),"",IF(COUNTIF('Configuración'!$D$2:$D$31,A260)&gt;0,0,IF(IFERROR(VLOOKUP(D260,'Bahías'!$A$2:$J$21,3,FALSE),"No")&lt;&gt;"Sí",0,IFERROR(CHOOSE(WEEKDAY(A260,2),VLOOKUP(D260,'Bahías'!$A$2:$J$21,4,FALSE),VLOOKUP(D260,'Bahías'!$A$2:$J$21,5,FALSE),VLOOKUP(D260,'Bahías'!$A$2:$J$21,6,FALSE),VLOOKUP(D260,'Bahías'!$A$2:$J$21,7,FALSE),VLOOKUP(D260,'Bahías'!$A$2:$J$21,8,FALSE),VLOOKUP(D260,'Bahías'!$A$2:$J$21,9,FALSE),VLOOKUP(D260,'Bahías'!$A$2:$J$21,10,FALSE)),""))))</f>
        <v/>
      </c>
      <c r="L260" s="5">
        <f>IF(OR(A260="",D260=""),"",SUMIFS($J$2:$J$501,$A$2:$A$501,A260,$D$2:$D$501,D260))</f>
        <v/>
      </c>
      <c r="M260" s="5">
        <f>IF(OR(K260="",L260=""),"",K260-L260)</f>
        <v/>
      </c>
      <c r="N260" s="21">
        <f>IFERROR(L260/K260,"")</f>
        <v/>
      </c>
      <c r="O260" s="22">
        <f>IF(OR(A260="",D260="",F260="",G260="",H260="",I260=""),"",IF(COUNTIF('Configuración'!$D$2:$D$31,A260)&gt;0,"Día cerrado",IF(OR(F260&lt;'Configuración'!$B$5,H260&gt;'Configuración'!$B$6),"Fuera de horario",IF(K260=0,"Sin capacidad",IF(L260&gt;K260,"Sobrecupo",IF(I260="Cancelada","OK",IF(COUNTIFS($A$2:$A$501,A260,$D$2:$D$501,D260,$F$2:$F$501,"&lt;"&amp;H260,$H$2:$H$501,"&gt;"&amp;F260,$I$2:$I$501,"&lt;&gt;Cancelada")-1&gt;0,"Traslape","OK")))))))</f>
        <v/>
      </c>
      <c r="P260" s="23" t="n"/>
      <c r="Q260">
        <f>IFERROR(IF(INDEX('Bahías'!$A$2:$A$21,ROW()-1)="","",INDEX('Bahías'!$A$2:$A$21,ROW()-1)),"")</f>
        <v/>
      </c>
      <c r="R260">
        <f>IFERROR(IF(INDEX('Configuración'!$G$2:$G$10,ROW()-1)="","",INDEX('Configuración'!$G$2:$G$10,ROW()-1)),"")</f>
        <v/>
      </c>
    </row>
    <row r="261">
      <c r="A261" s="11" t="n"/>
      <c r="B261" s="12" t="n"/>
      <c r="C261" s="17" t="n"/>
      <c r="D261" s="17" t="n"/>
      <c r="E261" s="17" t="n"/>
      <c r="F261" s="34" t="n"/>
      <c r="G261" s="19" t="n"/>
      <c r="H261" s="36">
        <f>IF(OR(F261="",G261=""),"",F261+G261/24)</f>
        <v/>
      </c>
      <c r="I261" s="17" t="n"/>
      <c r="J261" s="25">
        <f>IF(OR(A261="",G261="",I261=""),"",IF(I261="Cancelada",0,G261))</f>
        <v/>
      </c>
      <c r="K261" s="25">
        <f>IF(OR(A261="",D261=""),"",IF(COUNTIF('Configuración'!$D$2:$D$31,A261)&gt;0,0,IF(IFERROR(VLOOKUP(D261,'Bahías'!$A$2:$J$21,3,FALSE),"No")&lt;&gt;"Sí",0,IFERROR(CHOOSE(WEEKDAY(A261,2),VLOOKUP(D261,'Bahías'!$A$2:$J$21,4,FALSE),VLOOKUP(D261,'Bahías'!$A$2:$J$21,5,FALSE),VLOOKUP(D261,'Bahías'!$A$2:$J$21,6,FALSE),VLOOKUP(D261,'Bahías'!$A$2:$J$21,7,FALSE),VLOOKUP(D261,'Bahías'!$A$2:$J$21,8,FALSE),VLOOKUP(D261,'Bahías'!$A$2:$J$21,9,FALSE),VLOOKUP(D261,'Bahías'!$A$2:$J$21,10,FALSE)),""))))</f>
        <v/>
      </c>
      <c r="L261" s="25">
        <f>IF(OR(A261="",D261=""),"",SUMIFS($J$2:$J$501,$A$2:$A$501,A261,$D$2:$D$501,D261))</f>
        <v/>
      </c>
      <c r="M261" s="25">
        <f>IF(OR(K261="",L261=""),"",K261-L261)</f>
        <v/>
      </c>
      <c r="N261" s="26">
        <f>IFERROR(L261/K261,"")</f>
        <v/>
      </c>
      <c r="O261" s="27">
        <f>IF(OR(A261="",D261="",F261="",G261="",H261="",I261=""),"",IF(COUNTIF('Configuración'!$D$2:$D$31,A261)&gt;0,"Día cerrado",IF(OR(F261&lt;'Configuración'!$B$5,H261&gt;'Configuración'!$B$6),"Fuera de horario",IF(K261=0,"Sin capacidad",IF(L261&gt;K261,"Sobrecupo",IF(I261="Cancelada","OK",IF(COUNTIFS($A$2:$A$501,A261,$D$2:$D$501,D261,$F$2:$F$501,"&lt;"&amp;H261,$H$2:$H$501,"&gt;"&amp;F261,$I$2:$I$501,"&lt;&gt;Cancelada")-1&gt;0,"Traslape","OK")))))))</f>
        <v/>
      </c>
      <c r="P261" s="23" t="n"/>
      <c r="Q261">
        <f>IFERROR(IF(INDEX('Bahías'!$A$2:$A$21,ROW()-1)="","",INDEX('Bahías'!$A$2:$A$21,ROW()-1)),"")</f>
        <v/>
      </c>
      <c r="R261">
        <f>IFERROR(IF(INDEX('Configuración'!$G$2:$G$10,ROW()-1)="","",INDEX('Configuración'!$G$2:$G$10,ROW()-1)),"")</f>
        <v/>
      </c>
    </row>
    <row r="262">
      <c r="A262" s="11" t="n"/>
      <c r="B262" s="12" t="n"/>
      <c r="C262" s="17" t="n"/>
      <c r="D262" s="17" t="n"/>
      <c r="E262" s="17" t="n"/>
      <c r="F262" s="34" t="n"/>
      <c r="G262" s="19" t="n"/>
      <c r="H262" s="35">
        <f>IF(OR(F262="",G262=""),"",F262+G262/24)</f>
        <v/>
      </c>
      <c r="I262" s="17" t="n"/>
      <c r="J262" s="5">
        <f>IF(OR(A262="",G262="",I262=""),"",IF(I262="Cancelada",0,G262))</f>
        <v/>
      </c>
      <c r="K262" s="5">
        <f>IF(OR(A262="",D262=""),"",IF(COUNTIF('Configuración'!$D$2:$D$31,A262)&gt;0,0,IF(IFERROR(VLOOKUP(D262,'Bahías'!$A$2:$J$21,3,FALSE),"No")&lt;&gt;"Sí",0,IFERROR(CHOOSE(WEEKDAY(A262,2),VLOOKUP(D262,'Bahías'!$A$2:$J$21,4,FALSE),VLOOKUP(D262,'Bahías'!$A$2:$J$21,5,FALSE),VLOOKUP(D262,'Bahías'!$A$2:$J$21,6,FALSE),VLOOKUP(D262,'Bahías'!$A$2:$J$21,7,FALSE),VLOOKUP(D262,'Bahías'!$A$2:$J$21,8,FALSE),VLOOKUP(D262,'Bahías'!$A$2:$J$21,9,FALSE),VLOOKUP(D262,'Bahías'!$A$2:$J$21,10,FALSE)),""))))</f>
        <v/>
      </c>
      <c r="L262" s="5">
        <f>IF(OR(A262="",D262=""),"",SUMIFS($J$2:$J$501,$A$2:$A$501,A262,$D$2:$D$501,D262))</f>
        <v/>
      </c>
      <c r="M262" s="5">
        <f>IF(OR(K262="",L262=""),"",K262-L262)</f>
        <v/>
      </c>
      <c r="N262" s="21">
        <f>IFERROR(L262/K262,"")</f>
        <v/>
      </c>
      <c r="O262" s="22">
        <f>IF(OR(A262="",D262="",F262="",G262="",H262="",I262=""),"",IF(COUNTIF('Configuración'!$D$2:$D$31,A262)&gt;0,"Día cerrado",IF(OR(F262&lt;'Configuración'!$B$5,H262&gt;'Configuración'!$B$6),"Fuera de horario",IF(K262=0,"Sin capacidad",IF(L262&gt;K262,"Sobrecupo",IF(I262="Cancelada","OK",IF(COUNTIFS($A$2:$A$501,A262,$D$2:$D$501,D262,$F$2:$F$501,"&lt;"&amp;H262,$H$2:$H$501,"&gt;"&amp;F262,$I$2:$I$501,"&lt;&gt;Cancelada")-1&gt;0,"Traslape","OK")))))))</f>
        <v/>
      </c>
      <c r="P262" s="23" t="n"/>
      <c r="Q262">
        <f>IFERROR(IF(INDEX('Bahías'!$A$2:$A$21,ROW()-1)="","",INDEX('Bahías'!$A$2:$A$21,ROW()-1)),"")</f>
        <v/>
      </c>
      <c r="R262">
        <f>IFERROR(IF(INDEX('Configuración'!$G$2:$G$10,ROW()-1)="","",INDEX('Configuración'!$G$2:$G$10,ROW()-1)),"")</f>
        <v/>
      </c>
    </row>
    <row r="263">
      <c r="A263" s="11" t="n"/>
      <c r="B263" s="12" t="n"/>
      <c r="C263" s="17" t="n"/>
      <c r="D263" s="17" t="n"/>
      <c r="E263" s="17" t="n"/>
      <c r="F263" s="34" t="n"/>
      <c r="G263" s="19" t="n"/>
      <c r="H263" s="36">
        <f>IF(OR(F263="",G263=""),"",F263+G263/24)</f>
        <v/>
      </c>
      <c r="I263" s="17" t="n"/>
      <c r="J263" s="25">
        <f>IF(OR(A263="",G263="",I263=""),"",IF(I263="Cancelada",0,G263))</f>
        <v/>
      </c>
      <c r="K263" s="25">
        <f>IF(OR(A263="",D263=""),"",IF(COUNTIF('Configuración'!$D$2:$D$31,A263)&gt;0,0,IF(IFERROR(VLOOKUP(D263,'Bahías'!$A$2:$J$21,3,FALSE),"No")&lt;&gt;"Sí",0,IFERROR(CHOOSE(WEEKDAY(A263,2),VLOOKUP(D263,'Bahías'!$A$2:$J$21,4,FALSE),VLOOKUP(D263,'Bahías'!$A$2:$J$21,5,FALSE),VLOOKUP(D263,'Bahías'!$A$2:$J$21,6,FALSE),VLOOKUP(D263,'Bahías'!$A$2:$J$21,7,FALSE),VLOOKUP(D263,'Bahías'!$A$2:$J$21,8,FALSE),VLOOKUP(D263,'Bahías'!$A$2:$J$21,9,FALSE),VLOOKUP(D263,'Bahías'!$A$2:$J$21,10,FALSE)),""))))</f>
        <v/>
      </c>
      <c r="L263" s="25">
        <f>IF(OR(A263="",D263=""),"",SUMIFS($J$2:$J$501,$A$2:$A$501,A263,$D$2:$D$501,D263))</f>
        <v/>
      </c>
      <c r="M263" s="25">
        <f>IF(OR(K263="",L263=""),"",K263-L263)</f>
        <v/>
      </c>
      <c r="N263" s="26">
        <f>IFERROR(L263/K263,"")</f>
        <v/>
      </c>
      <c r="O263" s="27">
        <f>IF(OR(A263="",D263="",F263="",G263="",H263="",I263=""),"",IF(COUNTIF('Configuración'!$D$2:$D$31,A263)&gt;0,"Día cerrado",IF(OR(F263&lt;'Configuración'!$B$5,H263&gt;'Configuración'!$B$6),"Fuera de horario",IF(K263=0,"Sin capacidad",IF(L263&gt;K263,"Sobrecupo",IF(I263="Cancelada","OK",IF(COUNTIFS($A$2:$A$501,A263,$D$2:$D$501,D263,$F$2:$F$501,"&lt;"&amp;H263,$H$2:$H$501,"&gt;"&amp;F263,$I$2:$I$501,"&lt;&gt;Cancelada")-1&gt;0,"Traslape","OK")))))))</f>
        <v/>
      </c>
      <c r="P263" s="23" t="n"/>
      <c r="Q263">
        <f>IFERROR(IF(INDEX('Bahías'!$A$2:$A$21,ROW()-1)="","",INDEX('Bahías'!$A$2:$A$21,ROW()-1)),"")</f>
        <v/>
      </c>
      <c r="R263">
        <f>IFERROR(IF(INDEX('Configuración'!$G$2:$G$10,ROW()-1)="","",INDEX('Configuración'!$G$2:$G$10,ROW()-1)),"")</f>
        <v/>
      </c>
    </row>
    <row r="264">
      <c r="A264" s="11" t="n"/>
      <c r="B264" s="12" t="n"/>
      <c r="C264" s="17" t="n"/>
      <c r="D264" s="17" t="n"/>
      <c r="E264" s="17" t="n"/>
      <c r="F264" s="34" t="n"/>
      <c r="G264" s="19" t="n"/>
      <c r="H264" s="35">
        <f>IF(OR(F264="",G264=""),"",F264+G264/24)</f>
        <v/>
      </c>
      <c r="I264" s="17" t="n"/>
      <c r="J264" s="5">
        <f>IF(OR(A264="",G264="",I264=""),"",IF(I264="Cancelada",0,G264))</f>
        <v/>
      </c>
      <c r="K264" s="5">
        <f>IF(OR(A264="",D264=""),"",IF(COUNTIF('Configuración'!$D$2:$D$31,A264)&gt;0,0,IF(IFERROR(VLOOKUP(D264,'Bahías'!$A$2:$J$21,3,FALSE),"No")&lt;&gt;"Sí",0,IFERROR(CHOOSE(WEEKDAY(A264,2),VLOOKUP(D264,'Bahías'!$A$2:$J$21,4,FALSE),VLOOKUP(D264,'Bahías'!$A$2:$J$21,5,FALSE),VLOOKUP(D264,'Bahías'!$A$2:$J$21,6,FALSE),VLOOKUP(D264,'Bahías'!$A$2:$J$21,7,FALSE),VLOOKUP(D264,'Bahías'!$A$2:$J$21,8,FALSE),VLOOKUP(D264,'Bahías'!$A$2:$J$21,9,FALSE),VLOOKUP(D264,'Bahías'!$A$2:$J$21,10,FALSE)),""))))</f>
        <v/>
      </c>
      <c r="L264" s="5">
        <f>IF(OR(A264="",D264=""),"",SUMIFS($J$2:$J$501,$A$2:$A$501,A264,$D$2:$D$501,D264))</f>
        <v/>
      </c>
      <c r="M264" s="5">
        <f>IF(OR(K264="",L264=""),"",K264-L264)</f>
        <v/>
      </c>
      <c r="N264" s="21">
        <f>IFERROR(L264/K264,"")</f>
        <v/>
      </c>
      <c r="O264" s="22">
        <f>IF(OR(A264="",D264="",F264="",G264="",H264="",I264=""),"",IF(COUNTIF('Configuración'!$D$2:$D$31,A264)&gt;0,"Día cerrado",IF(OR(F264&lt;'Configuración'!$B$5,H264&gt;'Configuración'!$B$6),"Fuera de horario",IF(K264=0,"Sin capacidad",IF(L264&gt;K264,"Sobrecupo",IF(I264="Cancelada","OK",IF(COUNTIFS($A$2:$A$501,A264,$D$2:$D$501,D264,$F$2:$F$501,"&lt;"&amp;H264,$H$2:$H$501,"&gt;"&amp;F264,$I$2:$I$501,"&lt;&gt;Cancelada")-1&gt;0,"Traslape","OK")))))))</f>
        <v/>
      </c>
      <c r="P264" s="23" t="n"/>
      <c r="Q264">
        <f>IFERROR(IF(INDEX('Bahías'!$A$2:$A$21,ROW()-1)="","",INDEX('Bahías'!$A$2:$A$21,ROW()-1)),"")</f>
        <v/>
      </c>
      <c r="R264">
        <f>IFERROR(IF(INDEX('Configuración'!$G$2:$G$10,ROW()-1)="","",INDEX('Configuración'!$G$2:$G$10,ROW()-1)),"")</f>
        <v/>
      </c>
    </row>
    <row r="265">
      <c r="A265" s="11" t="n"/>
      <c r="B265" s="12" t="n"/>
      <c r="C265" s="17" t="n"/>
      <c r="D265" s="17" t="n"/>
      <c r="E265" s="17" t="n"/>
      <c r="F265" s="34" t="n"/>
      <c r="G265" s="19" t="n"/>
      <c r="H265" s="36">
        <f>IF(OR(F265="",G265=""),"",F265+G265/24)</f>
        <v/>
      </c>
      <c r="I265" s="17" t="n"/>
      <c r="J265" s="25">
        <f>IF(OR(A265="",G265="",I265=""),"",IF(I265="Cancelada",0,G265))</f>
        <v/>
      </c>
      <c r="K265" s="25">
        <f>IF(OR(A265="",D265=""),"",IF(COUNTIF('Configuración'!$D$2:$D$31,A265)&gt;0,0,IF(IFERROR(VLOOKUP(D265,'Bahías'!$A$2:$J$21,3,FALSE),"No")&lt;&gt;"Sí",0,IFERROR(CHOOSE(WEEKDAY(A265,2),VLOOKUP(D265,'Bahías'!$A$2:$J$21,4,FALSE),VLOOKUP(D265,'Bahías'!$A$2:$J$21,5,FALSE),VLOOKUP(D265,'Bahías'!$A$2:$J$21,6,FALSE),VLOOKUP(D265,'Bahías'!$A$2:$J$21,7,FALSE),VLOOKUP(D265,'Bahías'!$A$2:$J$21,8,FALSE),VLOOKUP(D265,'Bahías'!$A$2:$J$21,9,FALSE),VLOOKUP(D265,'Bahías'!$A$2:$J$21,10,FALSE)),""))))</f>
        <v/>
      </c>
      <c r="L265" s="25">
        <f>IF(OR(A265="",D265=""),"",SUMIFS($J$2:$J$501,$A$2:$A$501,A265,$D$2:$D$501,D265))</f>
        <v/>
      </c>
      <c r="M265" s="25">
        <f>IF(OR(K265="",L265=""),"",K265-L265)</f>
        <v/>
      </c>
      <c r="N265" s="26">
        <f>IFERROR(L265/K265,"")</f>
        <v/>
      </c>
      <c r="O265" s="27">
        <f>IF(OR(A265="",D265="",F265="",G265="",H265="",I265=""),"",IF(COUNTIF('Configuración'!$D$2:$D$31,A265)&gt;0,"Día cerrado",IF(OR(F265&lt;'Configuración'!$B$5,H265&gt;'Configuración'!$B$6),"Fuera de horario",IF(K265=0,"Sin capacidad",IF(L265&gt;K265,"Sobrecupo",IF(I265="Cancelada","OK",IF(COUNTIFS($A$2:$A$501,A265,$D$2:$D$501,D265,$F$2:$F$501,"&lt;"&amp;H265,$H$2:$H$501,"&gt;"&amp;F265,$I$2:$I$501,"&lt;&gt;Cancelada")-1&gt;0,"Traslape","OK")))))))</f>
        <v/>
      </c>
      <c r="P265" s="23" t="n"/>
      <c r="Q265">
        <f>IFERROR(IF(INDEX('Bahías'!$A$2:$A$21,ROW()-1)="","",INDEX('Bahías'!$A$2:$A$21,ROW()-1)),"")</f>
        <v/>
      </c>
      <c r="R265">
        <f>IFERROR(IF(INDEX('Configuración'!$G$2:$G$10,ROW()-1)="","",INDEX('Configuración'!$G$2:$G$10,ROW()-1)),"")</f>
        <v/>
      </c>
    </row>
    <row r="266">
      <c r="A266" s="11" t="n"/>
      <c r="B266" s="12" t="n"/>
      <c r="C266" s="17" t="n"/>
      <c r="D266" s="17" t="n"/>
      <c r="E266" s="17" t="n"/>
      <c r="F266" s="34" t="n"/>
      <c r="G266" s="19" t="n"/>
      <c r="H266" s="35">
        <f>IF(OR(F266="",G266=""),"",F266+G266/24)</f>
        <v/>
      </c>
      <c r="I266" s="17" t="n"/>
      <c r="J266" s="5">
        <f>IF(OR(A266="",G266="",I266=""),"",IF(I266="Cancelada",0,G266))</f>
        <v/>
      </c>
      <c r="K266" s="5">
        <f>IF(OR(A266="",D266=""),"",IF(COUNTIF('Configuración'!$D$2:$D$31,A266)&gt;0,0,IF(IFERROR(VLOOKUP(D266,'Bahías'!$A$2:$J$21,3,FALSE),"No")&lt;&gt;"Sí",0,IFERROR(CHOOSE(WEEKDAY(A266,2),VLOOKUP(D266,'Bahías'!$A$2:$J$21,4,FALSE),VLOOKUP(D266,'Bahías'!$A$2:$J$21,5,FALSE),VLOOKUP(D266,'Bahías'!$A$2:$J$21,6,FALSE),VLOOKUP(D266,'Bahías'!$A$2:$J$21,7,FALSE),VLOOKUP(D266,'Bahías'!$A$2:$J$21,8,FALSE),VLOOKUP(D266,'Bahías'!$A$2:$J$21,9,FALSE),VLOOKUP(D266,'Bahías'!$A$2:$J$21,10,FALSE)),""))))</f>
        <v/>
      </c>
      <c r="L266" s="5">
        <f>IF(OR(A266="",D266=""),"",SUMIFS($J$2:$J$501,$A$2:$A$501,A266,$D$2:$D$501,D266))</f>
        <v/>
      </c>
      <c r="M266" s="5">
        <f>IF(OR(K266="",L266=""),"",K266-L266)</f>
        <v/>
      </c>
      <c r="N266" s="21">
        <f>IFERROR(L266/K266,"")</f>
        <v/>
      </c>
      <c r="O266" s="22">
        <f>IF(OR(A266="",D266="",F266="",G266="",H266="",I266=""),"",IF(COUNTIF('Configuración'!$D$2:$D$31,A266)&gt;0,"Día cerrado",IF(OR(F266&lt;'Configuración'!$B$5,H266&gt;'Configuración'!$B$6),"Fuera de horario",IF(K266=0,"Sin capacidad",IF(L266&gt;K266,"Sobrecupo",IF(I266="Cancelada","OK",IF(COUNTIFS($A$2:$A$501,A266,$D$2:$D$501,D266,$F$2:$F$501,"&lt;"&amp;H266,$H$2:$H$501,"&gt;"&amp;F266,$I$2:$I$501,"&lt;&gt;Cancelada")-1&gt;0,"Traslape","OK")))))))</f>
        <v/>
      </c>
      <c r="P266" s="23" t="n"/>
      <c r="Q266">
        <f>IFERROR(IF(INDEX('Bahías'!$A$2:$A$21,ROW()-1)="","",INDEX('Bahías'!$A$2:$A$21,ROW()-1)),"")</f>
        <v/>
      </c>
      <c r="R266">
        <f>IFERROR(IF(INDEX('Configuración'!$G$2:$G$10,ROW()-1)="","",INDEX('Configuración'!$G$2:$G$10,ROW()-1)),"")</f>
        <v/>
      </c>
    </row>
    <row r="267">
      <c r="A267" s="11" t="n"/>
      <c r="B267" s="12" t="n"/>
      <c r="C267" s="17" t="n"/>
      <c r="D267" s="17" t="n"/>
      <c r="E267" s="17" t="n"/>
      <c r="F267" s="34" t="n"/>
      <c r="G267" s="19" t="n"/>
      <c r="H267" s="36">
        <f>IF(OR(F267="",G267=""),"",F267+G267/24)</f>
        <v/>
      </c>
      <c r="I267" s="17" t="n"/>
      <c r="J267" s="25">
        <f>IF(OR(A267="",G267="",I267=""),"",IF(I267="Cancelada",0,G267))</f>
        <v/>
      </c>
      <c r="K267" s="25">
        <f>IF(OR(A267="",D267=""),"",IF(COUNTIF('Configuración'!$D$2:$D$31,A267)&gt;0,0,IF(IFERROR(VLOOKUP(D267,'Bahías'!$A$2:$J$21,3,FALSE),"No")&lt;&gt;"Sí",0,IFERROR(CHOOSE(WEEKDAY(A267,2),VLOOKUP(D267,'Bahías'!$A$2:$J$21,4,FALSE),VLOOKUP(D267,'Bahías'!$A$2:$J$21,5,FALSE),VLOOKUP(D267,'Bahías'!$A$2:$J$21,6,FALSE),VLOOKUP(D267,'Bahías'!$A$2:$J$21,7,FALSE),VLOOKUP(D267,'Bahías'!$A$2:$J$21,8,FALSE),VLOOKUP(D267,'Bahías'!$A$2:$J$21,9,FALSE),VLOOKUP(D267,'Bahías'!$A$2:$J$21,10,FALSE)),""))))</f>
        <v/>
      </c>
      <c r="L267" s="25">
        <f>IF(OR(A267="",D267=""),"",SUMIFS($J$2:$J$501,$A$2:$A$501,A267,$D$2:$D$501,D267))</f>
        <v/>
      </c>
      <c r="M267" s="25">
        <f>IF(OR(K267="",L267=""),"",K267-L267)</f>
        <v/>
      </c>
      <c r="N267" s="26">
        <f>IFERROR(L267/K267,"")</f>
        <v/>
      </c>
      <c r="O267" s="27">
        <f>IF(OR(A267="",D267="",F267="",G267="",H267="",I267=""),"",IF(COUNTIF('Configuración'!$D$2:$D$31,A267)&gt;0,"Día cerrado",IF(OR(F267&lt;'Configuración'!$B$5,H267&gt;'Configuración'!$B$6),"Fuera de horario",IF(K267=0,"Sin capacidad",IF(L267&gt;K267,"Sobrecupo",IF(I267="Cancelada","OK",IF(COUNTIFS($A$2:$A$501,A267,$D$2:$D$501,D267,$F$2:$F$501,"&lt;"&amp;H267,$H$2:$H$501,"&gt;"&amp;F267,$I$2:$I$501,"&lt;&gt;Cancelada")-1&gt;0,"Traslape","OK")))))))</f>
        <v/>
      </c>
      <c r="P267" s="23" t="n"/>
      <c r="Q267">
        <f>IFERROR(IF(INDEX('Bahías'!$A$2:$A$21,ROW()-1)="","",INDEX('Bahías'!$A$2:$A$21,ROW()-1)),"")</f>
        <v/>
      </c>
      <c r="R267">
        <f>IFERROR(IF(INDEX('Configuración'!$G$2:$G$10,ROW()-1)="","",INDEX('Configuración'!$G$2:$G$10,ROW()-1)),"")</f>
        <v/>
      </c>
    </row>
    <row r="268">
      <c r="A268" s="11" t="n"/>
      <c r="B268" s="12" t="n"/>
      <c r="C268" s="17" t="n"/>
      <c r="D268" s="17" t="n"/>
      <c r="E268" s="17" t="n"/>
      <c r="F268" s="34" t="n"/>
      <c r="G268" s="19" t="n"/>
      <c r="H268" s="35">
        <f>IF(OR(F268="",G268=""),"",F268+G268/24)</f>
        <v/>
      </c>
      <c r="I268" s="17" t="n"/>
      <c r="J268" s="5">
        <f>IF(OR(A268="",G268="",I268=""),"",IF(I268="Cancelada",0,G268))</f>
        <v/>
      </c>
      <c r="K268" s="5">
        <f>IF(OR(A268="",D268=""),"",IF(COUNTIF('Configuración'!$D$2:$D$31,A268)&gt;0,0,IF(IFERROR(VLOOKUP(D268,'Bahías'!$A$2:$J$21,3,FALSE),"No")&lt;&gt;"Sí",0,IFERROR(CHOOSE(WEEKDAY(A268,2),VLOOKUP(D268,'Bahías'!$A$2:$J$21,4,FALSE),VLOOKUP(D268,'Bahías'!$A$2:$J$21,5,FALSE),VLOOKUP(D268,'Bahías'!$A$2:$J$21,6,FALSE),VLOOKUP(D268,'Bahías'!$A$2:$J$21,7,FALSE),VLOOKUP(D268,'Bahías'!$A$2:$J$21,8,FALSE),VLOOKUP(D268,'Bahías'!$A$2:$J$21,9,FALSE),VLOOKUP(D268,'Bahías'!$A$2:$J$21,10,FALSE)),""))))</f>
        <v/>
      </c>
      <c r="L268" s="5">
        <f>IF(OR(A268="",D268=""),"",SUMIFS($J$2:$J$501,$A$2:$A$501,A268,$D$2:$D$501,D268))</f>
        <v/>
      </c>
      <c r="M268" s="5">
        <f>IF(OR(K268="",L268=""),"",K268-L268)</f>
        <v/>
      </c>
      <c r="N268" s="21">
        <f>IFERROR(L268/K268,"")</f>
        <v/>
      </c>
      <c r="O268" s="22">
        <f>IF(OR(A268="",D268="",F268="",G268="",H268="",I268=""),"",IF(COUNTIF('Configuración'!$D$2:$D$31,A268)&gt;0,"Día cerrado",IF(OR(F268&lt;'Configuración'!$B$5,H268&gt;'Configuración'!$B$6),"Fuera de horario",IF(K268=0,"Sin capacidad",IF(L268&gt;K268,"Sobrecupo",IF(I268="Cancelada","OK",IF(COUNTIFS($A$2:$A$501,A268,$D$2:$D$501,D268,$F$2:$F$501,"&lt;"&amp;H268,$H$2:$H$501,"&gt;"&amp;F268,$I$2:$I$501,"&lt;&gt;Cancelada")-1&gt;0,"Traslape","OK")))))))</f>
        <v/>
      </c>
      <c r="P268" s="23" t="n"/>
      <c r="Q268">
        <f>IFERROR(IF(INDEX('Bahías'!$A$2:$A$21,ROW()-1)="","",INDEX('Bahías'!$A$2:$A$21,ROW()-1)),"")</f>
        <v/>
      </c>
      <c r="R268">
        <f>IFERROR(IF(INDEX('Configuración'!$G$2:$G$10,ROW()-1)="","",INDEX('Configuración'!$G$2:$G$10,ROW()-1)),"")</f>
        <v/>
      </c>
    </row>
    <row r="269">
      <c r="A269" s="11" t="n"/>
      <c r="B269" s="12" t="n"/>
      <c r="C269" s="17" t="n"/>
      <c r="D269" s="17" t="n"/>
      <c r="E269" s="17" t="n"/>
      <c r="F269" s="34" t="n"/>
      <c r="G269" s="19" t="n"/>
      <c r="H269" s="36">
        <f>IF(OR(F269="",G269=""),"",F269+G269/24)</f>
        <v/>
      </c>
      <c r="I269" s="17" t="n"/>
      <c r="J269" s="25">
        <f>IF(OR(A269="",G269="",I269=""),"",IF(I269="Cancelada",0,G269))</f>
        <v/>
      </c>
      <c r="K269" s="25">
        <f>IF(OR(A269="",D269=""),"",IF(COUNTIF('Configuración'!$D$2:$D$31,A269)&gt;0,0,IF(IFERROR(VLOOKUP(D269,'Bahías'!$A$2:$J$21,3,FALSE),"No")&lt;&gt;"Sí",0,IFERROR(CHOOSE(WEEKDAY(A269,2),VLOOKUP(D269,'Bahías'!$A$2:$J$21,4,FALSE),VLOOKUP(D269,'Bahías'!$A$2:$J$21,5,FALSE),VLOOKUP(D269,'Bahías'!$A$2:$J$21,6,FALSE),VLOOKUP(D269,'Bahías'!$A$2:$J$21,7,FALSE),VLOOKUP(D269,'Bahías'!$A$2:$J$21,8,FALSE),VLOOKUP(D269,'Bahías'!$A$2:$J$21,9,FALSE),VLOOKUP(D269,'Bahías'!$A$2:$J$21,10,FALSE)),""))))</f>
        <v/>
      </c>
      <c r="L269" s="25">
        <f>IF(OR(A269="",D269=""),"",SUMIFS($J$2:$J$501,$A$2:$A$501,A269,$D$2:$D$501,D269))</f>
        <v/>
      </c>
      <c r="M269" s="25">
        <f>IF(OR(K269="",L269=""),"",K269-L269)</f>
        <v/>
      </c>
      <c r="N269" s="26">
        <f>IFERROR(L269/K269,"")</f>
        <v/>
      </c>
      <c r="O269" s="27">
        <f>IF(OR(A269="",D269="",F269="",G269="",H269="",I269=""),"",IF(COUNTIF('Configuración'!$D$2:$D$31,A269)&gt;0,"Día cerrado",IF(OR(F269&lt;'Configuración'!$B$5,H269&gt;'Configuración'!$B$6),"Fuera de horario",IF(K269=0,"Sin capacidad",IF(L269&gt;K269,"Sobrecupo",IF(I269="Cancelada","OK",IF(COUNTIFS($A$2:$A$501,A269,$D$2:$D$501,D269,$F$2:$F$501,"&lt;"&amp;H269,$H$2:$H$501,"&gt;"&amp;F269,$I$2:$I$501,"&lt;&gt;Cancelada")-1&gt;0,"Traslape","OK")))))))</f>
        <v/>
      </c>
      <c r="P269" s="23" t="n"/>
      <c r="Q269">
        <f>IFERROR(IF(INDEX('Bahías'!$A$2:$A$21,ROW()-1)="","",INDEX('Bahías'!$A$2:$A$21,ROW()-1)),"")</f>
        <v/>
      </c>
      <c r="R269">
        <f>IFERROR(IF(INDEX('Configuración'!$G$2:$G$10,ROW()-1)="","",INDEX('Configuración'!$G$2:$G$10,ROW()-1)),"")</f>
        <v/>
      </c>
    </row>
    <row r="270">
      <c r="A270" s="11" t="n"/>
      <c r="B270" s="12" t="n"/>
      <c r="C270" s="17" t="n"/>
      <c r="D270" s="17" t="n"/>
      <c r="E270" s="17" t="n"/>
      <c r="F270" s="34" t="n"/>
      <c r="G270" s="19" t="n"/>
      <c r="H270" s="35">
        <f>IF(OR(F270="",G270=""),"",F270+G270/24)</f>
        <v/>
      </c>
      <c r="I270" s="17" t="n"/>
      <c r="J270" s="5">
        <f>IF(OR(A270="",G270="",I270=""),"",IF(I270="Cancelada",0,G270))</f>
        <v/>
      </c>
      <c r="K270" s="5">
        <f>IF(OR(A270="",D270=""),"",IF(COUNTIF('Configuración'!$D$2:$D$31,A270)&gt;0,0,IF(IFERROR(VLOOKUP(D270,'Bahías'!$A$2:$J$21,3,FALSE),"No")&lt;&gt;"Sí",0,IFERROR(CHOOSE(WEEKDAY(A270,2),VLOOKUP(D270,'Bahías'!$A$2:$J$21,4,FALSE),VLOOKUP(D270,'Bahías'!$A$2:$J$21,5,FALSE),VLOOKUP(D270,'Bahías'!$A$2:$J$21,6,FALSE),VLOOKUP(D270,'Bahías'!$A$2:$J$21,7,FALSE),VLOOKUP(D270,'Bahías'!$A$2:$J$21,8,FALSE),VLOOKUP(D270,'Bahías'!$A$2:$J$21,9,FALSE),VLOOKUP(D270,'Bahías'!$A$2:$J$21,10,FALSE)),""))))</f>
        <v/>
      </c>
      <c r="L270" s="5">
        <f>IF(OR(A270="",D270=""),"",SUMIFS($J$2:$J$501,$A$2:$A$501,A270,$D$2:$D$501,D270))</f>
        <v/>
      </c>
      <c r="M270" s="5">
        <f>IF(OR(K270="",L270=""),"",K270-L270)</f>
        <v/>
      </c>
      <c r="N270" s="21">
        <f>IFERROR(L270/K270,"")</f>
        <v/>
      </c>
      <c r="O270" s="22">
        <f>IF(OR(A270="",D270="",F270="",G270="",H270="",I270=""),"",IF(COUNTIF('Configuración'!$D$2:$D$31,A270)&gt;0,"Día cerrado",IF(OR(F270&lt;'Configuración'!$B$5,H270&gt;'Configuración'!$B$6),"Fuera de horario",IF(K270=0,"Sin capacidad",IF(L270&gt;K270,"Sobrecupo",IF(I270="Cancelada","OK",IF(COUNTIFS($A$2:$A$501,A270,$D$2:$D$501,D270,$F$2:$F$501,"&lt;"&amp;H270,$H$2:$H$501,"&gt;"&amp;F270,$I$2:$I$501,"&lt;&gt;Cancelada")-1&gt;0,"Traslape","OK")))))))</f>
        <v/>
      </c>
      <c r="P270" s="23" t="n"/>
      <c r="Q270">
        <f>IFERROR(IF(INDEX('Bahías'!$A$2:$A$21,ROW()-1)="","",INDEX('Bahías'!$A$2:$A$21,ROW()-1)),"")</f>
        <v/>
      </c>
      <c r="R270">
        <f>IFERROR(IF(INDEX('Configuración'!$G$2:$G$10,ROW()-1)="","",INDEX('Configuración'!$G$2:$G$10,ROW()-1)),"")</f>
        <v/>
      </c>
    </row>
    <row r="271">
      <c r="A271" s="11" t="n"/>
      <c r="B271" s="12" t="n"/>
      <c r="C271" s="17" t="n"/>
      <c r="D271" s="17" t="n"/>
      <c r="E271" s="17" t="n"/>
      <c r="F271" s="34" t="n"/>
      <c r="G271" s="19" t="n"/>
      <c r="H271" s="36">
        <f>IF(OR(F271="",G271=""),"",F271+G271/24)</f>
        <v/>
      </c>
      <c r="I271" s="17" t="n"/>
      <c r="J271" s="25">
        <f>IF(OR(A271="",G271="",I271=""),"",IF(I271="Cancelada",0,G271))</f>
        <v/>
      </c>
      <c r="K271" s="25">
        <f>IF(OR(A271="",D271=""),"",IF(COUNTIF('Configuración'!$D$2:$D$31,A271)&gt;0,0,IF(IFERROR(VLOOKUP(D271,'Bahías'!$A$2:$J$21,3,FALSE),"No")&lt;&gt;"Sí",0,IFERROR(CHOOSE(WEEKDAY(A271,2),VLOOKUP(D271,'Bahías'!$A$2:$J$21,4,FALSE),VLOOKUP(D271,'Bahías'!$A$2:$J$21,5,FALSE),VLOOKUP(D271,'Bahías'!$A$2:$J$21,6,FALSE),VLOOKUP(D271,'Bahías'!$A$2:$J$21,7,FALSE),VLOOKUP(D271,'Bahías'!$A$2:$J$21,8,FALSE),VLOOKUP(D271,'Bahías'!$A$2:$J$21,9,FALSE),VLOOKUP(D271,'Bahías'!$A$2:$J$21,10,FALSE)),""))))</f>
        <v/>
      </c>
      <c r="L271" s="25">
        <f>IF(OR(A271="",D271=""),"",SUMIFS($J$2:$J$501,$A$2:$A$501,A271,$D$2:$D$501,D271))</f>
        <v/>
      </c>
      <c r="M271" s="25">
        <f>IF(OR(K271="",L271=""),"",K271-L271)</f>
        <v/>
      </c>
      <c r="N271" s="26">
        <f>IFERROR(L271/K271,"")</f>
        <v/>
      </c>
      <c r="O271" s="27">
        <f>IF(OR(A271="",D271="",F271="",G271="",H271="",I271=""),"",IF(COUNTIF('Configuración'!$D$2:$D$31,A271)&gt;0,"Día cerrado",IF(OR(F271&lt;'Configuración'!$B$5,H271&gt;'Configuración'!$B$6),"Fuera de horario",IF(K271=0,"Sin capacidad",IF(L271&gt;K271,"Sobrecupo",IF(I271="Cancelada","OK",IF(COUNTIFS($A$2:$A$501,A271,$D$2:$D$501,D271,$F$2:$F$501,"&lt;"&amp;H271,$H$2:$H$501,"&gt;"&amp;F271,$I$2:$I$501,"&lt;&gt;Cancelada")-1&gt;0,"Traslape","OK")))))))</f>
        <v/>
      </c>
      <c r="P271" s="23" t="n"/>
      <c r="Q271">
        <f>IFERROR(IF(INDEX('Bahías'!$A$2:$A$21,ROW()-1)="","",INDEX('Bahías'!$A$2:$A$21,ROW()-1)),"")</f>
        <v/>
      </c>
      <c r="R271">
        <f>IFERROR(IF(INDEX('Configuración'!$G$2:$G$10,ROW()-1)="","",INDEX('Configuración'!$G$2:$G$10,ROW()-1)),"")</f>
        <v/>
      </c>
    </row>
    <row r="272">
      <c r="A272" s="11" t="n"/>
      <c r="B272" s="12" t="n"/>
      <c r="C272" s="17" t="n"/>
      <c r="D272" s="17" t="n"/>
      <c r="E272" s="17" t="n"/>
      <c r="F272" s="34" t="n"/>
      <c r="G272" s="19" t="n"/>
      <c r="H272" s="35">
        <f>IF(OR(F272="",G272=""),"",F272+G272/24)</f>
        <v/>
      </c>
      <c r="I272" s="17" t="n"/>
      <c r="J272" s="5">
        <f>IF(OR(A272="",G272="",I272=""),"",IF(I272="Cancelada",0,G272))</f>
        <v/>
      </c>
      <c r="K272" s="5">
        <f>IF(OR(A272="",D272=""),"",IF(COUNTIF('Configuración'!$D$2:$D$31,A272)&gt;0,0,IF(IFERROR(VLOOKUP(D272,'Bahías'!$A$2:$J$21,3,FALSE),"No")&lt;&gt;"Sí",0,IFERROR(CHOOSE(WEEKDAY(A272,2),VLOOKUP(D272,'Bahías'!$A$2:$J$21,4,FALSE),VLOOKUP(D272,'Bahías'!$A$2:$J$21,5,FALSE),VLOOKUP(D272,'Bahías'!$A$2:$J$21,6,FALSE),VLOOKUP(D272,'Bahías'!$A$2:$J$21,7,FALSE),VLOOKUP(D272,'Bahías'!$A$2:$J$21,8,FALSE),VLOOKUP(D272,'Bahías'!$A$2:$J$21,9,FALSE),VLOOKUP(D272,'Bahías'!$A$2:$J$21,10,FALSE)),""))))</f>
        <v/>
      </c>
      <c r="L272" s="5">
        <f>IF(OR(A272="",D272=""),"",SUMIFS($J$2:$J$501,$A$2:$A$501,A272,$D$2:$D$501,D272))</f>
        <v/>
      </c>
      <c r="M272" s="5">
        <f>IF(OR(K272="",L272=""),"",K272-L272)</f>
        <v/>
      </c>
      <c r="N272" s="21">
        <f>IFERROR(L272/K272,"")</f>
        <v/>
      </c>
      <c r="O272" s="22">
        <f>IF(OR(A272="",D272="",F272="",G272="",H272="",I272=""),"",IF(COUNTIF('Configuración'!$D$2:$D$31,A272)&gt;0,"Día cerrado",IF(OR(F272&lt;'Configuración'!$B$5,H272&gt;'Configuración'!$B$6),"Fuera de horario",IF(K272=0,"Sin capacidad",IF(L272&gt;K272,"Sobrecupo",IF(I272="Cancelada","OK",IF(COUNTIFS($A$2:$A$501,A272,$D$2:$D$501,D272,$F$2:$F$501,"&lt;"&amp;H272,$H$2:$H$501,"&gt;"&amp;F272,$I$2:$I$501,"&lt;&gt;Cancelada")-1&gt;0,"Traslape","OK")))))))</f>
        <v/>
      </c>
      <c r="P272" s="23" t="n"/>
      <c r="Q272">
        <f>IFERROR(IF(INDEX('Bahías'!$A$2:$A$21,ROW()-1)="","",INDEX('Bahías'!$A$2:$A$21,ROW()-1)),"")</f>
        <v/>
      </c>
      <c r="R272">
        <f>IFERROR(IF(INDEX('Configuración'!$G$2:$G$10,ROW()-1)="","",INDEX('Configuración'!$G$2:$G$10,ROW()-1)),"")</f>
        <v/>
      </c>
    </row>
    <row r="273">
      <c r="A273" s="11" t="n"/>
      <c r="B273" s="12" t="n"/>
      <c r="C273" s="17" t="n"/>
      <c r="D273" s="17" t="n"/>
      <c r="E273" s="17" t="n"/>
      <c r="F273" s="34" t="n"/>
      <c r="G273" s="19" t="n"/>
      <c r="H273" s="36">
        <f>IF(OR(F273="",G273=""),"",F273+G273/24)</f>
        <v/>
      </c>
      <c r="I273" s="17" t="n"/>
      <c r="J273" s="25">
        <f>IF(OR(A273="",G273="",I273=""),"",IF(I273="Cancelada",0,G273))</f>
        <v/>
      </c>
      <c r="K273" s="25">
        <f>IF(OR(A273="",D273=""),"",IF(COUNTIF('Configuración'!$D$2:$D$31,A273)&gt;0,0,IF(IFERROR(VLOOKUP(D273,'Bahías'!$A$2:$J$21,3,FALSE),"No")&lt;&gt;"Sí",0,IFERROR(CHOOSE(WEEKDAY(A273,2),VLOOKUP(D273,'Bahías'!$A$2:$J$21,4,FALSE),VLOOKUP(D273,'Bahías'!$A$2:$J$21,5,FALSE),VLOOKUP(D273,'Bahías'!$A$2:$J$21,6,FALSE),VLOOKUP(D273,'Bahías'!$A$2:$J$21,7,FALSE),VLOOKUP(D273,'Bahías'!$A$2:$J$21,8,FALSE),VLOOKUP(D273,'Bahías'!$A$2:$J$21,9,FALSE),VLOOKUP(D273,'Bahías'!$A$2:$J$21,10,FALSE)),""))))</f>
        <v/>
      </c>
      <c r="L273" s="25">
        <f>IF(OR(A273="",D273=""),"",SUMIFS($J$2:$J$501,$A$2:$A$501,A273,$D$2:$D$501,D273))</f>
        <v/>
      </c>
      <c r="M273" s="25">
        <f>IF(OR(K273="",L273=""),"",K273-L273)</f>
        <v/>
      </c>
      <c r="N273" s="26">
        <f>IFERROR(L273/K273,"")</f>
        <v/>
      </c>
      <c r="O273" s="27">
        <f>IF(OR(A273="",D273="",F273="",G273="",H273="",I273=""),"",IF(COUNTIF('Configuración'!$D$2:$D$31,A273)&gt;0,"Día cerrado",IF(OR(F273&lt;'Configuración'!$B$5,H273&gt;'Configuración'!$B$6),"Fuera de horario",IF(K273=0,"Sin capacidad",IF(L273&gt;K273,"Sobrecupo",IF(I273="Cancelada","OK",IF(COUNTIFS($A$2:$A$501,A273,$D$2:$D$501,D273,$F$2:$F$501,"&lt;"&amp;H273,$H$2:$H$501,"&gt;"&amp;F273,$I$2:$I$501,"&lt;&gt;Cancelada")-1&gt;0,"Traslape","OK")))))))</f>
        <v/>
      </c>
      <c r="P273" s="23" t="n"/>
      <c r="Q273">
        <f>IFERROR(IF(INDEX('Bahías'!$A$2:$A$21,ROW()-1)="","",INDEX('Bahías'!$A$2:$A$21,ROW()-1)),"")</f>
        <v/>
      </c>
      <c r="R273">
        <f>IFERROR(IF(INDEX('Configuración'!$G$2:$G$10,ROW()-1)="","",INDEX('Configuración'!$G$2:$G$10,ROW()-1)),"")</f>
        <v/>
      </c>
    </row>
    <row r="274">
      <c r="A274" s="11" t="n"/>
      <c r="B274" s="12" t="n"/>
      <c r="C274" s="17" t="n"/>
      <c r="D274" s="17" t="n"/>
      <c r="E274" s="17" t="n"/>
      <c r="F274" s="34" t="n"/>
      <c r="G274" s="19" t="n"/>
      <c r="H274" s="35">
        <f>IF(OR(F274="",G274=""),"",F274+G274/24)</f>
        <v/>
      </c>
      <c r="I274" s="17" t="n"/>
      <c r="J274" s="5">
        <f>IF(OR(A274="",G274="",I274=""),"",IF(I274="Cancelada",0,G274))</f>
        <v/>
      </c>
      <c r="K274" s="5">
        <f>IF(OR(A274="",D274=""),"",IF(COUNTIF('Configuración'!$D$2:$D$31,A274)&gt;0,0,IF(IFERROR(VLOOKUP(D274,'Bahías'!$A$2:$J$21,3,FALSE),"No")&lt;&gt;"Sí",0,IFERROR(CHOOSE(WEEKDAY(A274,2),VLOOKUP(D274,'Bahías'!$A$2:$J$21,4,FALSE),VLOOKUP(D274,'Bahías'!$A$2:$J$21,5,FALSE),VLOOKUP(D274,'Bahías'!$A$2:$J$21,6,FALSE),VLOOKUP(D274,'Bahías'!$A$2:$J$21,7,FALSE),VLOOKUP(D274,'Bahías'!$A$2:$J$21,8,FALSE),VLOOKUP(D274,'Bahías'!$A$2:$J$21,9,FALSE),VLOOKUP(D274,'Bahías'!$A$2:$J$21,10,FALSE)),""))))</f>
        <v/>
      </c>
      <c r="L274" s="5">
        <f>IF(OR(A274="",D274=""),"",SUMIFS($J$2:$J$501,$A$2:$A$501,A274,$D$2:$D$501,D274))</f>
        <v/>
      </c>
      <c r="M274" s="5">
        <f>IF(OR(K274="",L274=""),"",K274-L274)</f>
        <v/>
      </c>
      <c r="N274" s="21">
        <f>IFERROR(L274/K274,"")</f>
        <v/>
      </c>
      <c r="O274" s="22">
        <f>IF(OR(A274="",D274="",F274="",G274="",H274="",I274=""),"",IF(COUNTIF('Configuración'!$D$2:$D$31,A274)&gt;0,"Día cerrado",IF(OR(F274&lt;'Configuración'!$B$5,H274&gt;'Configuración'!$B$6),"Fuera de horario",IF(K274=0,"Sin capacidad",IF(L274&gt;K274,"Sobrecupo",IF(I274="Cancelada","OK",IF(COUNTIFS($A$2:$A$501,A274,$D$2:$D$501,D274,$F$2:$F$501,"&lt;"&amp;H274,$H$2:$H$501,"&gt;"&amp;F274,$I$2:$I$501,"&lt;&gt;Cancelada")-1&gt;0,"Traslape","OK")))))))</f>
        <v/>
      </c>
      <c r="P274" s="23" t="n"/>
      <c r="Q274">
        <f>IFERROR(IF(INDEX('Bahías'!$A$2:$A$21,ROW()-1)="","",INDEX('Bahías'!$A$2:$A$21,ROW()-1)),"")</f>
        <v/>
      </c>
      <c r="R274">
        <f>IFERROR(IF(INDEX('Configuración'!$G$2:$G$10,ROW()-1)="","",INDEX('Configuración'!$G$2:$G$10,ROW()-1)),"")</f>
        <v/>
      </c>
    </row>
    <row r="275">
      <c r="A275" s="11" t="n"/>
      <c r="B275" s="12" t="n"/>
      <c r="C275" s="17" t="n"/>
      <c r="D275" s="17" t="n"/>
      <c r="E275" s="17" t="n"/>
      <c r="F275" s="34" t="n"/>
      <c r="G275" s="19" t="n"/>
      <c r="H275" s="36">
        <f>IF(OR(F275="",G275=""),"",F275+G275/24)</f>
        <v/>
      </c>
      <c r="I275" s="17" t="n"/>
      <c r="J275" s="25">
        <f>IF(OR(A275="",G275="",I275=""),"",IF(I275="Cancelada",0,G275))</f>
        <v/>
      </c>
      <c r="K275" s="25">
        <f>IF(OR(A275="",D275=""),"",IF(COUNTIF('Configuración'!$D$2:$D$31,A275)&gt;0,0,IF(IFERROR(VLOOKUP(D275,'Bahías'!$A$2:$J$21,3,FALSE),"No")&lt;&gt;"Sí",0,IFERROR(CHOOSE(WEEKDAY(A275,2),VLOOKUP(D275,'Bahías'!$A$2:$J$21,4,FALSE),VLOOKUP(D275,'Bahías'!$A$2:$J$21,5,FALSE),VLOOKUP(D275,'Bahías'!$A$2:$J$21,6,FALSE),VLOOKUP(D275,'Bahías'!$A$2:$J$21,7,FALSE),VLOOKUP(D275,'Bahías'!$A$2:$J$21,8,FALSE),VLOOKUP(D275,'Bahías'!$A$2:$J$21,9,FALSE),VLOOKUP(D275,'Bahías'!$A$2:$J$21,10,FALSE)),""))))</f>
        <v/>
      </c>
      <c r="L275" s="25">
        <f>IF(OR(A275="",D275=""),"",SUMIFS($J$2:$J$501,$A$2:$A$501,A275,$D$2:$D$501,D275))</f>
        <v/>
      </c>
      <c r="M275" s="25">
        <f>IF(OR(K275="",L275=""),"",K275-L275)</f>
        <v/>
      </c>
      <c r="N275" s="26">
        <f>IFERROR(L275/K275,"")</f>
        <v/>
      </c>
      <c r="O275" s="27">
        <f>IF(OR(A275="",D275="",F275="",G275="",H275="",I275=""),"",IF(COUNTIF('Configuración'!$D$2:$D$31,A275)&gt;0,"Día cerrado",IF(OR(F275&lt;'Configuración'!$B$5,H275&gt;'Configuración'!$B$6),"Fuera de horario",IF(K275=0,"Sin capacidad",IF(L275&gt;K275,"Sobrecupo",IF(I275="Cancelada","OK",IF(COUNTIFS($A$2:$A$501,A275,$D$2:$D$501,D275,$F$2:$F$501,"&lt;"&amp;H275,$H$2:$H$501,"&gt;"&amp;F275,$I$2:$I$501,"&lt;&gt;Cancelada")-1&gt;0,"Traslape","OK")))))))</f>
        <v/>
      </c>
      <c r="P275" s="23" t="n"/>
      <c r="Q275">
        <f>IFERROR(IF(INDEX('Bahías'!$A$2:$A$21,ROW()-1)="","",INDEX('Bahías'!$A$2:$A$21,ROW()-1)),"")</f>
        <v/>
      </c>
      <c r="R275">
        <f>IFERROR(IF(INDEX('Configuración'!$G$2:$G$10,ROW()-1)="","",INDEX('Configuración'!$G$2:$G$10,ROW()-1)),"")</f>
        <v/>
      </c>
    </row>
    <row r="276">
      <c r="A276" s="11" t="n"/>
      <c r="B276" s="12" t="n"/>
      <c r="C276" s="17" t="n"/>
      <c r="D276" s="17" t="n"/>
      <c r="E276" s="17" t="n"/>
      <c r="F276" s="34" t="n"/>
      <c r="G276" s="19" t="n"/>
      <c r="H276" s="35">
        <f>IF(OR(F276="",G276=""),"",F276+G276/24)</f>
        <v/>
      </c>
      <c r="I276" s="17" t="n"/>
      <c r="J276" s="5">
        <f>IF(OR(A276="",G276="",I276=""),"",IF(I276="Cancelada",0,G276))</f>
        <v/>
      </c>
      <c r="K276" s="5">
        <f>IF(OR(A276="",D276=""),"",IF(COUNTIF('Configuración'!$D$2:$D$31,A276)&gt;0,0,IF(IFERROR(VLOOKUP(D276,'Bahías'!$A$2:$J$21,3,FALSE),"No")&lt;&gt;"Sí",0,IFERROR(CHOOSE(WEEKDAY(A276,2),VLOOKUP(D276,'Bahías'!$A$2:$J$21,4,FALSE),VLOOKUP(D276,'Bahías'!$A$2:$J$21,5,FALSE),VLOOKUP(D276,'Bahías'!$A$2:$J$21,6,FALSE),VLOOKUP(D276,'Bahías'!$A$2:$J$21,7,FALSE),VLOOKUP(D276,'Bahías'!$A$2:$J$21,8,FALSE),VLOOKUP(D276,'Bahías'!$A$2:$J$21,9,FALSE),VLOOKUP(D276,'Bahías'!$A$2:$J$21,10,FALSE)),""))))</f>
        <v/>
      </c>
      <c r="L276" s="5">
        <f>IF(OR(A276="",D276=""),"",SUMIFS($J$2:$J$501,$A$2:$A$501,A276,$D$2:$D$501,D276))</f>
        <v/>
      </c>
      <c r="M276" s="5">
        <f>IF(OR(K276="",L276=""),"",K276-L276)</f>
        <v/>
      </c>
      <c r="N276" s="21">
        <f>IFERROR(L276/K276,"")</f>
        <v/>
      </c>
      <c r="O276" s="22">
        <f>IF(OR(A276="",D276="",F276="",G276="",H276="",I276=""),"",IF(COUNTIF('Configuración'!$D$2:$D$31,A276)&gt;0,"Día cerrado",IF(OR(F276&lt;'Configuración'!$B$5,H276&gt;'Configuración'!$B$6),"Fuera de horario",IF(K276=0,"Sin capacidad",IF(L276&gt;K276,"Sobrecupo",IF(I276="Cancelada","OK",IF(COUNTIFS($A$2:$A$501,A276,$D$2:$D$501,D276,$F$2:$F$501,"&lt;"&amp;H276,$H$2:$H$501,"&gt;"&amp;F276,$I$2:$I$501,"&lt;&gt;Cancelada")-1&gt;0,"Traslape","OK")))))))</f>
        <v/>
      </c>
      <c r="P276" s="23" t="n"/>
      <c r="Q276">
        <f>IFERROR(IF(INDEX('Bahías'!$A$2:$A$21,ROW()-1)="","",INDEX('Bahías'!$A$2:$A$21,ROW()-1)),"")</f>
        <v/>
      </c>
      <c r="R276">
        <f>IFERROR(IF(INDEX('Configuración'!$G$2:$G$10,ROW()-1)="","",INDEX('Configuración'!$G$2:$G$10,ROW()-1)),"")</f>
        <v/>
      </c>
    </row>
    <row r="277">
      <c r="A277" s="11" t="n"/>
      <c r="B277" s="12" t="n"/>
      <c r="C277" s="17" t="n"/>
      <c r="D277" s="17" t="n"/>
      <c r="E277" s="17" t="n"/>
      <c r="F277" s="34" t="n"/>
      <c r="G277" s="19" t="n"/>
      <c r="H277" s="36">
        <f>IF(OR(F277="",G277=""),"",F277+G277/24)</f>
        <v/>
      </c>
      <c r="I277" s="17" t="n"/>
      <c r="J277" s="25">
        <f>IF(OR(A277="",G277="",I277=""),"",IF(I277="Cancelada",0,G277))</f>
        <v/>
      </c>
      <c r="K277" s="25">
        <f>IF(OR(A277="",D277=""),"",IF(COUNTIF('Configuración'!$D$2:$D$31,A277)&gt;0,0,IF(IFERROR(VLOOKUP(D277,'Bahías'!$A$2:$J$21,3,FALSE),"No")&lt;&gt;"Sí",0,IFERROR(CHOOSE(WEEKDAY(A277,2),VLOOKUP(D277,'Bahías'!$A$2:$J$21,4,FALSE),VLOOKUP(D277,'Bahías'!$A$2:$J$21,5,FALSE),VLOOKUP(D277,'Bahías'!$A$2:$J$21,6,FALSE),VLOOKUP(D277,'Bahías'!$A$2:$J$21,7,FALSE),VLOOKUP(D277,'Bahías'!$A$2:$J$21,8,FALSE),VLOOKUP(D277,'Bahías'!$A$2:$J$21,9,FALSE),VLOOKUP(D277,'Bahías'!$A$2:$J$21,10,FALSE)),""))))</f>
        <v/>
      </c>
      <c r="L277" s="25">
        <f>IF(OR(A277="",D277=""),"",SUMIFS($J$2:$J$501,$A$2:$A$501,A277,$D$2:$D$501,D277))</f>
        <v/>
      </c>
      <c r="M277" s="25">
        <f>IF(OR(K277="",L277=""),"",K277-L277)</f>
        <v/>
      </c>
      <c r="N277" s="26">
        <f>IFERROR(L277/K277,"")</f>
        <v/>
      </c>
      <c r="O277" s="27">
        <f>IF(OR(A277="",D277="",F277="",G277="",H277="",I277=""),"",IF(COUNTIF('Configuración'!$D$2:$D$31,A277)&gt;0,"Día cerrado",IF(OR(F277&lt;'Configuración'!$B$5,H277&gt;'Configuración'!$B$6),"Fuera de horario",IF(K277=0,"Sin capacidad",IF(L277&gt;K277,"Sobrecupo",IF(I277="Cancelada","OK",IF(COUNTIFS($A$2:$A$501,A277,$D$2:$D$501,D277,$F$2:$F$501,"&lt;"&amp;H277,$H$2:$H$501,"&gt;"&amp;F277,$I$2:$I$501,"&lt;&gt;Cancelada")-1&gt;0,"Traslape","OK")))))))</f>
        <v/>
      </c>
      <c r="P277" s="23" t="n"/>
      <c r="Q277">
        <f>IFERROR(IF(INDEX('Bahías'!$A$2:$A$21,ROW()-1)="","",INDEX('Bahías'!$A$2:$A$21,ROW()-1)),"")</f>
        <v/>
      </c>
      <c r="R277">
        <f>IFERROR(IF(INDEX('Configuración'!$G$2:$G$10,ROW()-1)="","",INDEX('Configuración'!$G$2:$G$10,ROW()-1)),"")</f>
        <v/>
      </c>
    </row>
    <row r="278">
      <c r="A278" s="11" t="n"/>
      <c r="B278" s="12" t="n"/>
      <c r="C278" s="17" t="n"/>
      <c r="D278" s="17" t="n"/>
      <c r="E278" s="17" t="n"/>
      <c r="F278" s="34" t="n"/>
      <c r="G278" s="19" t="n"/>
      <c r="H278" s="35">
        <f>IF(OR(F278="",G278=""),"",F278+G278/24)</f>
        <v/>
      </c>
      <c r="I278" s="17" t="n"/>
      <c r="J278" s="5">
        <f>IF(OR(A278="",G278="",I278=""),"",IF(I278="Cancelada",0,G278))</f>
        <v/>
      </c>
      <c r="K278" s="5">
        <f>IF(OR(A278="",D278=""),"",IF(COUNTIF('Configuración'!$D$2:$D$31,A278)&gt;0,0,IF(IFERROR(VLOOKUP(D278,'Bahías'!$A$2:$J$21,3,FALSE),"No")&lt;&gt;"Sí",0,IFERROR(CHOOSE(WEEKDAY(A278,2),VLOOKUP(D278,'Bahías'!$A$2:$J$21,4,FALSE),VLOOKUP(D278,'Bahías'!$A$2:$J$21,5,FALSE),VLOOKUP(D278,'Bahías'!$A$2:$J$21,6,FALSE),VLOOKUP(D278,'Bahías'!$A$2:$J$21,7,FALSE),VLOOKUP(D278,'Bahías'!$A$2:$J$21,8,FALSE),VLOOKUP(D278,'Bahías'!$A$2:$J$21,9,FALSE),VLOOKUP(D278,'Bahías'!$A$2:$J$21,10,FALSE)),""))))</f>
        <v/>
      </c>
      <c r="L278" s="5">
        <f>IF(OR(A278="",D278=""),"",SUMIFS($J$2:$J$501,$A$2:$A$501,A278,$D$2:$D$501,D278))</f>
        <v/>
      </c>
      <c r="M278" s="5">
        <f>IF(OR(K278="",L278=""),"",K278-L278)</f>
        <v/>
      </c>
      <c r="N278" s="21">
        <f>IFERROR(L278/K278,"")</f>
        <v/>
      </c>
      <c r="O278" s="22">
        <f>IF(OR(A278="",D278="",F278="",G278="",H278="",I278=""),"",IF(COUNTIF('Configuración'!$D$2:$D$31,A278)&gt;0,"Día cerrado",IF(OR(F278&lt;'Configuración'!$B$5,H278&gt;'Configuración'!$B$6),"Fuera de horario",IF(K278=0,"Sin capacidad",IF(L278&gt;K278,"Sobrecupo",IF(I278="Cancelada","OK",IF(COUNTIFS($A$2:$A$501,A278,$D$2:$D$501,D278,$F$2:$F$501,"&lt;"&amp;H278,$H$2:$H$501,"&gt;"&amp;F278,$I$2:$I$501,"&lt;&gt;Cancelada")-1&gt;0,"Traslape","OK")))))))</f>
        <v/>
      </c>
      <c r="P278" s="23" t="n"/>
      <c r="Q278">
        <f>IFERROR(IF(INDEX('Bahías'!$A$2:$A$21,ROW()-1)="","",INDEX('Bahías'!$A$2:$A$21,ROW()-1)),"")</f>
        <v/>
      </c>
      <c r="R278">
        <f>IFERROR(IF(INDEX('Configuración'!$G$2:$G$10,ROW()-1)="","",INDEX('Configuración'!$G$2:$G$10,ROW()-1)),"")</f>
        <v/>
      </c>
    </row>
    <row r="279">
      <c r="A279" s="11" t="n"/>
      <c r="B279" s="12" t="n"/>
      <c r="C279" s="17" t="n"/>
      <c r="D279" s="17" t="n"/>
      <c r="E279" s="17" t="n"/>
      <c r="F279" s="34" t="n"/>
      <c r="G279" s="19" t="n"/>
      <c r="H279" s="36">
        <f>IF(OR(F279="",G279=""),"",F279+G279/24)</f>
        <v/>
      </c>
      <c r="I279" s="17" t="n"/>
      <c r="J279" s="25">
        <f>IF(OR(A279="",G279="",I279=""),"",IF(I279="Cancelada",0,G279))</f>
        <v/>
      </c>
      <c r="K279" s="25">
        <f>IF(OR(A279="",D279=""),"",IF(COUNTIF('Configuración'!$D$2:$D$31,A279)&gt;0,0,IF(IFERROR(VLOOKUP(D279,'Bahías'!$A$2:$J$21,3,FALSE),"No")&lt;&gt;"Sí",0,IFERROR(CHOOSE(WEEKDAY(A279,2),VLOOKUP(D279,'Bahías'!$A$2:$J$21,4,FALSE),VLOOKUP(D279,'Bahías'!$A$2:$J$21,5,FALSE),VLOOKUP(D279,'Bahías'!$A$2:$J$21,6,FALSE),VLOOKUP(D279,'Bahías'!$A$2:$J$21,7,FALSE),VLOOKUP(D279,'Bahías'!$A$2:$J$21,8,FALSE),VLOOKUP(D279,'Bahías'!$A$2:$J$21,9,FALSE),VLOOKUP(D279,'Bahías'!$A$2:$J$21,10,FALSE)),""))))</f>
        <v/>
      </c>
      <c r="L279" s="25">
        <f>IF(OR(A279="",D279=""),"",SUMIFS($J$2:$J$501,$A$2:$A$501,A279,$D$2:$D$501,D279))</f>
        <v/>
      </c>
      <c r="M279" s="25">
        <f>IF(OR(K279="",L279=""),"",K279-L279)</f>
        <v/>
      </c>
      <c r="N279" s="26">
        <f>IFERROR(L279/K279,"")</f>
        <v/>
      </c>
      <c r="O279" s="27">
        <f>IF(OR(A279="",D279="",F279="",G279="",H279="",I279=""),"",IF(COUNTIF('Configuración'!$D$2:$D$31,A279)&gt;0,"Día cerrado",IF(OR(F279&lt;'Configuración'!$B$5,H279&gt;'Configuración'!$B$6),"Fuera de horario",IF(K279=0,"Sin capacidad",IF(L279&gt;K279,"Sobrecupo",IF(I279="Cancelada","OK",IF(COUNTIFS($A$2:$A$501,A279,$D$2:$D$501,D279,$F$2:$F$501,"&lt;"&amp;H279,$H$2:$H$501,"&gt;"&amp;F279,$I$2:$I$501,"&lt;&gt;Cancelada")-1&gt;0,"Traslape","OK")))))))</f>
        <v/>
      </c>
      <c r="P279" s="23" t="n"/>
      <c r="Q279">
        <f>IFERROR(IF(INDEX('Bahías'!$A$2:$A$21,ROW()-1)="","",INDEX('Bahías'!$A$2:$A$21,ROW()-1)),"")</f>
        <v/>
      </c>
      <c r="R279">
        <f>IFERROR(IF(INDEX('Configuración'!$G$2:$G$10,ROW()-1)="","",INDEX('Configuración'!$G$2:$G$10,ROW()-1)),"")</f>
        <v/>
      </c>
    </row>
    <row r="280">
      <c r="A280" s="11" t="n"/>
      <c r="B280" s="12" t="n"/>
      <c r="C280" s="17" t="n"/>
      <c r="D280" s="17" t="n"/>
      <c r="E280" s="17" t="n"/>
      <c r="F280" s="34" t="n"/>
      <c r="G280" s="19" t="n"/>
      <c r="H280" s="35">
        <f>IF(OR(F280="",G280=""),"",F280+G280/24)</f>
        <v/>
      </c>
      <c r="I280" s="17" t="n"/>
      <c r="J280" s="5">
        <f>IF(OR(A280="",G280="",I280=""),"",IF(I280="Cancelada",0,G280))</f>
        <v/>
      </c>
      <c r="K280" s="5">
        <f>IF(OR(A280="",D280=""),"",IF(COUNTIF('Configuración'!$D$2:$D$31,A280)&gt;0,0,IF(IFERROR(VLOOKUP(D280,'Bahías'!$A$2:$J$21,3,FALSE),"No")&lt;&gt;"Sí",0,IFERROR(CHOOSE(WEEKDAY(A280,2),VLOOKUP(D280,'Bahías'!$A$2:$J$21,4,FALSE),VLOOKUP(D280,'Bahías'!$A$2:$J$21,5,FALSE),VLOOKUP(D280,'Bahías'!$A$2:$J$21,6,FALSE),VLOOKUP(D280,'Bahías'!$A$2:$J$21,7,FALSE),VLOOKUP(D280,'Bahías'!$A$2:$J$21,8,FALSE),VLOOKUP(D280,'Bahías'!$A$2:$J$21,9,FALSE),VLOOKUP(D280,'Bahías'!$A$2:$J$21,10,FALSE)),""))))</f>
        <v/>
      </c>
      <c r="L280" s="5">
        <f>IF(OR(A280="",D280=""),"",SUMIFS($J$2:$J$501,$A$2:$A$501,A280,$D$2:$D$501,D280))</f>
        <v/>
      </c>
      <c r="M280" s="5">
        <f>IF(OR(K280="",L280=""),"",K280-L280)</f>
        <v/>
      </c>
      <c r="N280" s="21">
        <f>IFERROR(L280/K280,"")</f>
        <v/>
      </c>
      <c r="O280" s="22">
        <f>IF(OR(A280="",D280="",F280="",G280="",H280="",I280=""),"",IF(COUNTIF('Configuración'!$D$2:$D$31,A280)&gt;0,"Día cerrado",IF(OR(F280&lt;'Configuración'!$B$5,H280&gt;'Configuración'!$B$6),"Fuera de horario",IF(K280=0,"Sin capacidad",IF(L280&gt;K280,"Sobrecupo",IF(I280="Cancelada","OK",IF(COUNTIFS($A$2:$A$501,A280,$D$2:$D$501,D280,$F$2:$F$501,"&lt;"&amp;H280,$H$2:$H$501,"&gt;"&amp;F280,$I$2:$I$501,"&lt;&gt;Cancelada")-1&gt;0,"Traslape","OK")))))))</f>
        <v/>
      </c>
      <c r="P280" s="23" t="n"/>
      <c r="Q280">
        <f>IFERROR(IF(INDEX('Bahías'!$A$2:$A$21,ROW()-1)="","",INDEX('Bahías'!$A$2:$A$21,ROW()-1)),"")</f>
        <v/>
      </c>
      <c r="R280">
        <f>IFERROR(IF(INDEX('Configuración'!$G$2:$G$10,ROW()-1)="","",INDEX('Configuración'!$G$2:$G$10,ROW()-1)),"")</f>
        <v/>
      </c>
    </row>
    <row r="281">
      <c r="A281" s="11" t="n"/>
      <c r="B281" s="12" t="n"/>
      <c r="C281" s="17" t="n"/>
      <c r="D281" s="17" t="n"/>
      <c r="E281" s="17" t="n"/>
      <c r="F281" s="34" t="n"/>
      <c r="G281" s="19" t="n"/>
      <c r="H281" s="36">
        <f>IF(OR(F281="",G281=""),"",F281+G281/24)</f>
        <v/>
      </c>
      <c r="I281" s="17" t="n"/>
      <c r="J281" s="25">
        <f>IF(OR(A281="",G281="",I281=""),"",IF(I281="Cancelada",0,G281))</f>
        <v/>
      </c>
      <c r="K281" s="25">
        <f>IF(OR(A281="",D281=""),"",IF(COUNTIF('Configuración'!$D$2:$D$31,A281)&gt;0,0,IF(IFERROR(VLOOKUP(D281,'Bahías'!$A$2:$J$21,3,FALSE),"No")&lt;&gt;"Sí",0,IFERROR(CHOOSE(WEEKDAY(A281,2),VLOOKUP(D281,'Bahías'!$A$2:$J$21,4,FALSE),VLOOKUP(D281,'Bahías'!$A$2:$J$21,5,FALSE),VLOOKUP(D281,'Bahías'!$A$2:$J$21,6,FALSE),VLOOKUP(D281,'Bahías'!$A$2:$J$21,7,FALSE),VLOOKUP(D281,'Bahías'!$A$2:$J$21,8,FALSE),VLOOKUP(D281,'Bahías'!$A$2:$J$21,9,FALSE),VLOOKUP(D281,'Bahías'!$A$2:$J$21,10,FALSE)),""))))</f>
        <v/>
      </c>
      <c r="L281" s="25">
        <f>IF(OR(A281="",D281=""),"",SUMIFS($J$2:$J$501,$A$2:$A$501,A281,$D$2:$D$501,D281))</f>
        <v/>
      </c>
      <c r="M281" s="25">
        <f>IF(OR(K281="",L281=""),"",K281-L281)</f>
        <v/>
      </c>
      <c r="N281" s="26">
        <f>IFERROR(L281/K281,"")</f>
        <v/>
      </c>
      <c r="O281" s="27">
        <f>IF(OR(A281="",D281="",F281="",G281="",H281="",I281=""),"",IF(COUNTIF('Configuración'!$D$2:$D$31,A281)&gt;0,"Día cerrado",IF(OR(F281&lt;'Configuración'!$B$5,H281&gt;'Configuración'!$B$6),"Fuera de horario",IF(K281=0,"Sin capacidad",IF(L281&gt;K281,"Sobrecupo",IF(I281="Cancelada","OK",IF(COUNTIFS($A$2:$A$501,A281,$D$2:$D$501,D281,$F$2:$F$501,"&lt;"&amp;H281,$H$2:$H$501,"&gt;"&amp;F281,$I$2:$I$501,"&lt;&gt;Cancelada")-1&gt;0,"Traslape","OK")))))))</f>
        <v/>
      </c>
      <c r="P281" s="23" t="n"/>
      <c r="Q281">
        <f>IFERROR(IF(INDEX('Bahías'!$A$2:$A$21,ROW()-1)="","",INDEX('Bahías'!$A$2:$A$21,ROW()-1)),"")</f>
        <v/>
      </c>
      <c r="R281">
        <f>IFERROR(IF(INDEX('Configuración'!$G$2:$G$10,ROW()-1)="","",INDEX('Configuración'!$G$2:$G$10,ROW()-1)),"")</f>
        <v/>
      </c>
    </row>
    <row r="282">
      <c r="A282" s="11" t="n"/>
      <c r="B282" s="12" t="n"/>
      <c r="C282" s="17" t="n"/>
      <c r="D282" s="17" t="n"/>
      <c r="E282" s="17" t="n"/>
      <c r="F282" s="34" t="n"/>
      <c r="G282" s="19" t="n"/>
      <c r="H282" s="35">
        <f>IF(OR(F282="",G282=""),"",F282+G282/24)</f>
        <v/>
      </c>
      <c r="I282" s="17" t="n"/>
      <c r="J282" s="5">
        <f>IF(OR(A282="",G282="",I282=""),"",IF(I282="Cancelada",0,G282))</f>
        <v/>
      </c>
      <c r="K282" s="5">
        <f>IF(OR(A282="",D282=""),"",IF(COUNTIF('Configuración'!$D$2:$D$31,A282)&gt;0,0,IF(IFERROR(VLOOKUP(D282,'Bahías'!$A$2:$J$21,3,FALSE),"No")&lt;&gt;"Sí",0,IFERROR(CHOOSE(WEEKDAY(A282,2),VLOOKUP(D282,'Bahías'!$A$2:$J$21,4,FALSE),VLOOKUP(D282,'Bahías'!$A$2:$J$21,5,FALSE),VLOOKUP(D282,'Bahías'!$A$2:$J$21,6,FALSE),VLOOKUP(D282,'Bahías'!$A$2:$J$21,7,FALSE),VLOOKUP(D282,'Bahías'!$A$2:$J$21,8,FALSE),VLOOKUP(D282,'Bahías'!$A$2:$J$21,9,FALSE),VLOOKUP(D282,'Bahías'!$A$2:$J$21,10,FALSE)),""))))</f>
        <v/>
      </c>
      <c r="L282" s="5">
        <f>IF(OR(A282="",D282=""),"",SUMIFS($J$2:$J$501,$A$2:$A$501,A282,$D$2:$D$501,D282))</f>
        <v/>
      </c>
      <c r="M282" s="5">
        <f>IF(OR(K282="",L282=""),"",K282-L282)</f>
        <v/>
      </c>
      <c r="N282" s="21">
        <f>IFERROR(L282/K282,"")</f>
        <v/>
      </c>
      <c r="O282" s="22">
        <f>IF(OR(A282="",D282="",F282="",G282="",H282="",I282=""),"",IF(COUNTIF('Configuración'!$D$2:$D$31,A282)&gt;0,"Día cerrado",IF(OR(F282&lt;'Configuración'!$B$5,H282&gt;'Configuración'!$B$6),"Fuera de horario",IF(K282=0,"Sin capacidad",IF(L282&gt;K282,"Sobrecupo",IF(I282="Cancelada","OK",IF(COUNTIFS($A$2:$A$501,A282,$D$2:$D$501,D282,$F$2:$F$501,"&lt;"&amp;H282,$H$2:$H$501,"&gt;"&amp;F282,$I$2:$I$501,"&lt;&gt;Cancelada")-1&gt;0,"Traslape","OK")))))))</f>
        <v/>
      </c>
      <c r="P282" s="23" t="n"/>
      <c r="Q282">
        <f>IFERROR(IF(INDEX('Bahías'!$A$2:$A$21,ROW()-1)="","",INDEX('Bahías'!$A$2:$A$21,ROW()-1)),"")</f>
        <v/>
      </c>
      <c r="R282">
        <f>IFERROR(IF(INDEX('Configuración'!$G$2:$G$10,ROW()-1)="","",INDEX('Configuración'!$G$2:$G$10,ROW()-1)),"")</f>
        <v/>
      </c>
    </row>
    <row r="283">
      <c r="A283" s="11" t="n"/>
      <c r="B283" s="12" t="n"/>
      <c r="C283" s="17" t="n"/>
      <c r="D283" s="17" t="n"/>
      <c r="E283" s="17" t="n"/>
      <c r="F283" s="34" t="n"/>
      <c r="G283" s="19" t="n"/>
      <c r="H283" s="36">
        <f>IF(OR(F283="",G283=""),"",F283+G283/24)</f>
        <v/>
      </c>
      <c r="I283" s="17" t="n"/>
      <c r="J283" s="25">
        <f>IF(OR(A283="",G283="",I283=""),"",IF(I283="Cancelada",0,G283))</f>
        <v/>
      </c>
      <c r="K283" s="25">
        <f>IF(OR(A283="",D283=""),"",IF(COUNTIF('Configuración'!$D$2:$D$31,A283)&gt;0,0,IF(IFERROR(VLOOKUP(D283,'Bahías'!$A$2:$J$21,3,FALSE),"No")&lt;&gt;"Sí",0,IFERROR(CHOOSE(WEEKDAY(A283,2),VLOOKUP(D283,'Bahías'!$A$2:$J$21,4,FALSE),VLOOKUP(D283,'Bahías'!$A$2:$J$21,5,FALSE),VLOOKUP(D283,'Bahías'!$A$2:$J$21,6,FALSE),VLOOKUP(D283,'Bahías'!$A$2:$J$21,7,FALSE),VLOOKUP(D283,'Bahías'!$A$2:$J$21,8,FALSE),VLOOKUP(D283,'Bahías'!$A$2:$J$21,9,FALSE),VLOOKUP(D283,'Bahías'!$A$2:$J$21,10,FALSE)),""))))</f>
        <v/>
      </c>
      <c r="L283" s="25">
        <f>IF(OR(A283="",D283=""),"",SUMIFS($J$2:$J$501,$A$2:$A$501,A283,$D$2:$D$501,D283))</f>
        <v/>
      </c>
      <c r="M283" s="25">
        <f>IF(OR(K283="",L283=""),"",K283-L283)</f>
        <v/>
      </c>
      <c r="N283" s="26">
        <f>IFERROR(L283/K283,"")</f>
        <v/>
      </c>
      <c r="O283" s="27">
        <f>IF(OR(A283="",D283="",F283="",G283="",H283="",I283=""),"",IF(COUNTIF('Configuración'!$D$2:$D$31,A283)&gt;0,"Día cerrado",IF(OR(F283&lt;'Configuración'!$B$5,H283&gt;'Configuración'!$B$6),"Fuera de horario",IF(K283=0,"Sin capacidad",IF(L283&gt;K283,"Sobrecupo",IF(I283="Cancelada","OK",IF(COUNTIFS($A$2:$A$501,A283,$D$2:$D$501,D283,$F$2:$F$501,"&lt;"&amp;H283,$H$2:$H$501,"&gt;"&amp;F283,$I$2:$I$501,"&lt;&gt;Cancelada")-1&gt;0,"Traslape","OK")))))))</f>
        <v/>
      </c>
      <c r="P283" s="23" t="n"/>
      <c r="Q283">
        <f>IFERROR(IF(INDEX('Bahías'!$A$2:$A$21,ROW()-1)="","",INDEX('Bahías'!$A$2:$A$21,ROW()-1)),"")</f>
        <v/>
      </c>
      <c r="R283">
        <f>IFERROR(IF(INDEX('Configuración'!$G$2:$G$10,ROW()-1)="","",INDEX('Configuración'!$G$2:$G$10,ROW()-1)),"")</f>
        <v/>
      </c>
    </row>
    <row r="284">
      <c r="A284" s="11" t="n"/>
      <c r="B284" s="12" t="n"/>
      <c r="C284" s="17" t="n"/>
      <c r="D284" s="17" t="n"/>
      <c r="E284" s="17" t="n"/>
      <c r="F284" s="34" t="n"/>
      <c r="G284" s="19" t="n"/>
      <c r="H284" s="35">
        <f>IF(OR(F284="",G284=""),"",F284+G284/24)</f>
        <v/>
      </c>
      <c r="I284" s="17" t="n"/>
      <c r="J284" s="5">
        <f>IF(OR(A284="",G284="",I284=""),"",IF(I284="Cancelada",0,G284))</f>
        <v/>
      </c>
      <c r="K284" s="5">
        <f>IF(OR(A284="",D284=""),"",IF(COUNTIF('Configuración'!$D$2:$D$31,A284)&gt;0,0,IF(IFERROR(VLOOKUP(D284,'Bahías'!$A$2:$J$21,3,FALSE),"No")&lt;&gt;"Sí",0,IFERROR(CHOOSE(WEEKDAY(A284,2),VLOOKUP(D284,'Bahías'!$A$2:$J$21,4,FALSE),VLOOKUP(D284,'Bahías'!$A$2:$J$21,5,FALSE),VLOOKUP(D284,'Bahías'!$A$2:$J$21,6,FALSE),VLOOKUP(D284,'Bahías'!$A$2:$J$21,7,FALSE),VLOOKUP(D284,'Bahías'!$A$2:$J$21,8,FALSE),VLOOKUP(D284,'Bahías'!$A$2:$J$21,9,FALSE),VLOOKUP(D284,'Bahías'!$A$2:$J$21,10,FALSE)),""))))</f>
        <v/>
      </c>
      <c r="L284" s="5">
        <f>IF(OR(A284="",D284=""),"",SUMIFS($J$2:$J$501,$A$2:$A$501,A284,$D$2:$D$501,D284))</f>
        <v/>
      </c>
      <c r="M284" s="5">
        <f>IF(OR(K284="",L284=""),"",K284-L284)</f>
        <v/>
      </c>
      <c r="N284" s="21">
        <f>IFERROR(L284/K284,"")</f>
        <v/>
      </c>
      <c r="O284" s="22">
        <f>IF(OR(A284="",D284="",F284="",G284="",H284="",I284=""),"",IF(COUNTIF('Configuración'!$D$2:$D$31,A284)&gt;0,"Día cerrado",IF(OR(F284&lt;'Configuración'!$B$5,H284&gt;'Configuración'!$B$6),"Fuera de horario",IF(K284=0,"Sin capacidad",IF(L284&gt;K284,"Sobrecupo",IF(I284="Cancelada","OK",IF(COUNTIFS($A$2:$A$501,A284,$D$2:$D$501,D284,$F$2:$F$501,"&lt;"&amp;H284,$H$2:$H$501,"&gt;"&amp;F284,$I$2:$I$501,"&lt;&gt;Cancelada")-1&gt;0,"Traslape","OK")))))))</f>
        <v/>
      </c>
      <c r="P284" s="23" t="n"/>
      <c r="Q284">
        <f>IFERROR(IF(INDEX('Bahías'!$A$2:$A$21,ROW()-1)="","",INDEX('Bahías'!$A$2:$A$21,ROW()-1)),"")</f>
        <v/>
      </c>
      <c r="R284">
        <f>IFERROR(IF(INDEX('Configuración'!$G$2:$G$10,ROW()-1)="","",INDEX('Configuración'!$G$2:$G$10,ROW()-1)),"")</f>
        <v/>
      </c>
    </row>
    <row r="285">
      <c r="A285" s="11" t="n"/>
      <c r="B285" s="12" t="n"/>
      <c r="C285" s="17" t="n"/>
      <c r="D285" s="17" t="n"/>
      <c r="E285" s="17" t="n"/>
      <c r="F285" s="34" t="n"/>
      <c r="G285" s="19" t="n"/>
      <c r="H285" s="36">
        <f>IF(OR(F285="",G285=""),"",F285+G285/24)</f>
        <v/>
      </c>
      <c r="I285" s="17" t="n"/>
      <c r="J285" s="25">
        <f>IF(OR(A285="",G285="",I285=""),"",IF(I285="Cancelada",0,G285))</f>
        <v/>
      </c>
      <c r="K285" s="25">
        <f>IF(OR(A285="",D285=""),"",IF(COUNTIF('Configuración'!$D$2:$D$31,A285)&gt;0,0,IF(IFERROR(VLOOKUP(D285,'Bahías'!$A$2:$J$21,3,FALSE),"No")&lt;&gt;"Sí",0,IFERROR(CHOOSE(WEEKDAY(A285,2),VLOOKUP(D285,'Bahías'!$A$2:$J$21,4,FALSE),VLOOKUP(D285,'Bahías'!$A$2:$J$21,5,FALSE),VLOOKUP(D285,'Bahías'!$A$2:$J$21,6,FALSE),VLOOKUP(D285,'Bahías'!$A$2:$J$21,7,FALSE),VLOOKUP(D285,'Bahías'!$A$2:$J$21,8,FALSE),VLOOKUP(D285,'Bahías'!$A$2:$J$21,9,FALSE),VLOOKUP(D285,'Bahías'!$A$2:$J$21,10,FALSE)),""))))</f>
        <v/>
      </c>
      <c r="L285" s="25">
        <f>IF(OR(A285="",D285=""),"",SUMIFS($J$2:$J$501,$A$2:$A$501,A285,$D$2:$D$501,D285))</f>
        <v/>
      </c>
      <c r="M285" s="25">
        <f>IF(OR(K285="",L285=""),"",K285-L285)</f>
        <v/>
      </c>
      <c r="N285" s="26">
        <f>IFERROR(L285/K285,"")</f>
        <v/>
      </c>
      <c r="O285" s="27">
        <f>IF(OR(A285="",D285="",F285="",G285="",H285="",I285=""),"",IF(COUNTIF('Configuración'!$D$2:$D$31,A285)&gt;0,"Día cerrado",IF(OR(F285&lt;'Configuración'!$B$5,H285&gt;'Configuración'!$B$6),"Fuera de horario",IF(K285=0,"Sin capacidad",IF(L285&gt;K285,"Sobrecupo",IF(I285="Cancelada","OK",IF(COUNTIFS($A$2:$A$501,A285,$D$2:$D$501,D285,$F$2:$F$501,"&lt;"&amp;H285,$H$2:$H$501,"&gt;"&amp;F285,$I$2:$I$501,"&lt;&gt;Cancelada")-1&gt;0,"Traslape","OK")))))))</f>
        <v/>
      </c>
      <c r="P285" s="23" t="n"/>
      <c r="Q285">
        <f>IFERROR(IF(INDEX('Bahías'!$A$2:$A$21,ROW()-1)="","",INDEX('Bahías'!$A$2:$A$21,ROW()-1)),"")</f>
        <v/>
      </c>
      <c r="R285">
        <f>IFERROR(IF(INDEX('Configuración'!$G$2:$G$10,ROW()-1)="","",INDEX('Configuración'!$G$2:$G$10,ROW()-1)),"")</f>
        <v/>
      </c>
    </row>
    <row r="286">
      <c r="A286" s="11" t="n"/>
      <c r="B286" s="12" t="n"/>
      <c r="C286" s="17" t="n"/>
      <c r="D286" s="17" t="n"/>
      <c r="E286" s="17" t="n"/>
      <c r="F286" s="34" t="n"/>
      <c r="G286" s="19" t="n"/>
      <c r="H286" s="35">
        <f>IF(OR(F286="",G286=""),"",F286+G286/24)</f>
        <v/>
      </c>
      <c r="I286" s="17" t="n"/>
      <c r="J286" s="5">
        <f>IF(OR(A286="",G286="",I286=""),"",IF(I286="Cancelada",0,G286))</f>
        <v/>
      </c>
      <c r="K286" s="5">
        <f>IF(OR(A286="",D286=""),"",IF(COUNTIF('Configuración'!$D$2:$D$31,A286)&gt;0,0,IF(IFERROR(VLOOKUP(D286,'Bahías'!$A$2:$J$21,3,FALSE),"No")&lt;&gt;"Sí",0,IFERROR(CHOOSE(WEEKDAY(A286,2),VLOOKUP(D286,'Bahías'!$A$2:$J$21,4,FALSE),VLOOKUP(D286,'Bahías'!$A$2:$J$21,5,FALSE),VLOOKUP(D286,'Bahías'!$A$2:$J$21,6,FALSE),VLOOKUP(D286,'Bahías'!$A$2:$J$21,7,FALSE),VLOOKUP(D286,'Bahías'!$A$2:$J$21,8,FALSE),VLOOKUP(D286,'Bahías'!$A$2:$J$21,9,FALSE),VLOOKUP(D286,'Bahías'!$A$2:$J$21,10,FALSE)),""))))</f>
        <v/>
      </c>
      <c r="L286" s="5">
        <f>IF(OR(A286="",D286=""),"",SUMIFS($J$2:$J$501,$A$2:$A$501,A286,$D$2:$D$501,D286))</f>
        <v/>
      </c>
      <c r="M286" s="5">
        <f>IF(OR(K286="",L286=""),"",K286-L286)</f>
        <v/>
      </c>
      <c r="N286" s="21">
        <f>IFERROR(L286/K286,"")</f>
        <v/>
      </c>
      <c r="O286" s="22">
        <f>IF(OR(A286="",D286="",F286="",G286="",H286="",I286=""),"",IF(COUNTIF('Configuración'!$D$2:$D$31,A286)&gt;0,"Día cerrado",IF(OR(F286&lt;'Configuración'!$B$5,H286&gt;'Configuración'!$B$6),"Fuera de horario",IF(K286=0,"Sin capacidad",IF(L286&gt;K286,"Sobrecupo",IF(I286="Cancelada","OK",IF(COUNTIFS($A$2:$A$501,A286,$D$2:$D$501,D286,$F$2:$F$501,"&lt;"&amp;H286,$H$2:$H$501,"&gt;"&amp;F286,$I$2:$I$501,"&lt;&gt;Cancelada")-1&gt;0,"Traslape","OK")))))))</f>
        <v/>
      </c>
      <c r="P286" s="23" t="n"/>
      <c r="Q286">
        <f>IFERROR(IF(INDEX('Bahías'!$A$2:$A$21,ROW()-1)="","",INDEX('Bahías'!$A$2:$A$21,ROW()-1)),"")</f>
        <v/>
      </c>
      <c r="R286">
        <f>IFERROR(IF(INDEX('Configuración'!$G$2:$G$10,ROW()-1)="","",INDEX('Configuración'!$G$2:$G$10,ROW()-1)),"")</f>
        <v/>
      </c>
    </row>
    <row r="287">
      <c r="A287" s="11" t="n"/>
      <c r="B287" s="12" t="n"/>
      <c r="C287" s="17" t="n"/>
      <c r="D287" s="17" t="n"/>
      <c r="E287" s="17" t="n"/>
      <c r="F287" s="34" t="n"/>
      <c r="G287" s="19" t="n"/>
      <c r="H287" s="36">
        <f>IF(OR(F287="",G287=""),"",F287+G287/24)</f>
        <v/>
      </c>
      <c r="I287" s="17" t="n"/>
      <c r="J287" s="25">
        <f>IF(OR(A287="",G287="",I287=""),"",IF(I287="Cancelada",0,G287))</f>
        <v/>
      </c>
      <c r="K287" s="25">
        <f>IF(OR(A287="",D287=""),"",IF(COUNTIF('Configuración'!$D$2:$D$31,A287)&gt;0,0,IF(IFERROR(VLOOKUP(D287,'Bahías'!$A$2:$J$21,3,FALSE),"No")&lt;&gt;"Sí",0,IFERROR(CHOOSE(WEEKDAY(A287,2),VLOOKUP(D287,'Bahías'!$A$2:$J$21,4,FALSE),VLOOKUP(D287,'Bahías'!$A$2:$J$21,5,FALSE),VLOOKUP(D287,'Bahías'!$A$2:$J$21,6,FALSE),VLOOKUP(D287,'Bahías'!$A$2:$J$21,7,FALSE),VLOOKUP(D287,'Bahías'!$A$2:$J$21,8,FALSE),VLOOKUP(D287,'Bahías'!$A$2:$J$21,9,FALSE),VLOOKUP(D287,'Bahías'!$A$2:$J$21,10,FALSE)),""))))</f>
        <v/>
      </c>
      <c r="L287" s="25">
        <f>IF(OR(A287="",D287=""),"",SUMIFS($J$2:$J$501,$A$2:$A$501,A287,$D$2:$D$501,D287))</f>
        <v/>
      </c>
      <c r="M287" s="25">
        <f>IF(OR(K287="",L287=""),"",K287-L287)</f>
        <v/>
      </c>
      <c r="N287" s="26">
        <f>IFERROR(L287/K287,"")</f>
        <v/>
      </c>
      <c r="O287" s="27">
        <f>IF(OR(A287="",D287="",F287="",G287="",H287="",I287=""),"",IF(COUNTIF('Configuración'!$D$2:$D$31,A287)&gt;0,"Día cerrado",IF(OR(F287&lt;'Configuración'!$B$5,H287&gt;'Configuración'!$B$6),"Fuera de horario",IF(K287=0,"Sin capacidad",IF(L287&gt;K287,"Sobrecupo",IF(I287="Cancelada","OK",IF(COUNTIFS($A$2:$A$501,A287,$D$2:$D$501,D287,$F$2:$F$501,"&lt;"&amp;H287,$H$2:$H$501,"&gt;"&amp;F287,$I$2:$I$501,"&lt;&gt;Cancelada")-1&gt;0,"Traslape","OK")))))))</f>
        <v/>
      </c>
      <c r="P287" s="23" t="n"/>
      <c r="Q287">
        <f>IFERROR(IF(INDEX('Bahías'!$A$2:$A$21,ROW()-1)="","",INDEX('Bahías'!$A$2:$A$21,ROW()-1)),"")</f>
        <v/>
      </c>
      <c r="R287">
        <f>IFERROR(IF(INDEX('Configuración'!$G$2:$G$10,ROW()-1)="","",INDEX('Configuración'!$G$2:$G$10,ROW()-1)),"")</f>
        <v/>
      </c>
    </row>
    <row r="288">
      <c r="A288" s="11" t="n"/>
      <c r="B288" s="12" t="n"/>
      <c r="C288" s="17" t="n"/>
      <c r="D288" s="17" t="n"/>
      <c r="E288" s="17" t="n"/>
      <c r="F288" s="34" t="n"/>
      <c r="G288" s="19" t="n"/>
      <c r="H288" s="35">
        <f>IF(OR(F288="",G288=""),"",F288+G288/24)</f>
        <v/>
      </c>
      <c r="I288" s="17" t="n"/>
      <c r="J288" s="5">
        <f>IF(OR(A288="",G288="",I288=""),"",IF(I288="Cancelada",0,G288))</f>
        <v/>
      </c>
      <c r="K288" s="5">
        <f>IF(OR(A288="",D288=""),"",IF(COUNTIF('Configuración'!$D$2:$D$31,A288)&gt;0,0,IF(IFERROR(VLOOKUP(D288,'Bahías'!$A$2:$J$21,3,FALSE),"No")&lt;&gt;"Sí",0,IFERROR(CHOOSE(WEEKDAY(A288,2),VLOOKUP(D288,'Bahías'!$A$2:$J$21,4,FALSE),VLOOKUP(D288,'Bahías'!$A$2:$J$21,5,FALSE),VLOOKUP(D288,'Bahías'!$A$2:$J$21,6,FALSE),VLOOKUP(D288,'Bahías'!$A$2:$J$21,7,FALSE),VLOOKUP(D288,'Bahías'!$A$2:$J$21,8,FALSE),VLOOKUP(D288,'Bahías'!$A$2:$J$21,9,FALSE),VLOOKUP(D288,'Bahías'!$A$2:$J$21,10,FALSE)),""))))</f>
        <v/>
      </c>
      <c r="L288" s="5">
        <f>IF(OR(A288="",D288=""),"",SUMIFS($J$2:$J$501,$A$2:$A$501,A288,$D$2:$D$501,D288))</f>
        <v/>
      </c>
      <c r="M288" s="5">
        <f>IF(OR(K288="",L288=""),"",K288-L288)</f>
        <v/>
      </c>
      <c r="N288" s="21">
        <f>IFERROR(L288/K288,"")</f>
        <v/>
      </c>
      <c r="O288" s="22">
        <f>IF(OR(A288="",D288="",F288="",G288="",H288="",I288=""),"",IF(COUNTIF('Configuración'!$D$2:$D$31,A288)&gt;0,"Día cerrado",IF(OR(F288&lt;'Configuración'!$B$5,H288&gt;'Configuración'!$B$6),"Fuera de horario",IF(K288=0,"Sin capacidad",IF(L288&gt;K288,"Sobrecupo",IF(I288="Cancelada","OK",IF(COUNTIFS($A$2:$A$501,A288,$D$2:$D$501,D288,$F$2:$F$501,"&lt;"&amp;H288,$H$2:$H$501,"&gt;"&amp;F288,$I$2:$I$501,"&lt;&gt;Cancelada")-1&gt;0,"Traslape","OK")))))))</f>
        <v/>
      </c>
      <c r="P288" s="23" t="n"/>
      <c r="Q288">
        <f>IFERROR(IF(INDEX('Bahías'!$A$2:$A$21,ROW()-1)="","",INDEX('Bahías'!$A$2:$A$21,ROW()-1)),"")</f>
        <v/>
      </c>
      <c r="R288">
        <f>IFERROR(IF(INDEX('Configuración'!$G$2:$G$10,ROW()-1)="","",INDEX('Configuración'!$G$2:$G$10,ROW()-1)),"")</f>
        <v/>
      </c>
    </row>
    <row r="289">
      <c r="A289" s="11" t="n"/>
      <c r="B289" s="12" t="n"/>
      <c r="C289" s="17" t="n"/>
      <c r="D289" s="17" t="n"/>
      <c r="E289" s="17" t="n"/>
      <c r="F289" s="34" t="n"/>
      <c r="G289" s="19" t="n"/>
      <c r="H289" s="36">
        <f>IF(OR(F289="",G289=""),"",F289+G289/24)</f>
        <v/>
      </c>
      <c r="I289" s="17" t="n"/>
      <c r="J289" s="25">
        <f>IF(OR(A289="",G289="",I289=""),"",IF(I289="Cancelada",0,G289))</f>
        <v/>
      </c>
      <c r="K289" s="25">
        <f>IF(OR(A289="",D289=""),"",IF(COUNTIF('Configuración'!$D$2:$D$31,A289)&gt;0,0,IF(IFERROR(VLOOKUP(D289,'Bahías'!$A$2:$J$21,3,FALSE),"No")&lt;&gt;"Sí",0,IFERROR(CHOOSE(WEEKDAY(A289,2),VLOOKUP(D289,'Bahías'!$A$2:$J$21,4,FALSE),VLOOKUP(D289,'Bahías'!$A$2:$J$21,5,FALSE),VLOOKUP(D289,'Bahías'!$A$2:$J$21,6,FALSE),VLOOKUP(D289,'Bahías'!$A$2:$J$21,7,FALSE),VLOOKUP(D289,'Bahías'!$A$2:$J$21,8,FALSE),VLOOKUP(D289,'Bahías'!$A$2:$J$21,9,FALSE),VLOOKUP(D289,'Bahías'!$A$2:$J$21,10,FALSE)),""))))</f>
        <v/>
      </c>
      <c r="L289" s="25">
        <f>IF(OR(A289="",D289=""),"",SUMIFS($J$2:$J$501,$A$2:$A$501,A289,$D$2:$D$501,D289))</f>
        <v/>
      </c>
      <c r="M289" s="25">
        <f>IF(OR(K289="",L289=""),"",K289-L289)</f>
        <v/>
      </c>
      <c r="N289" s="26">
        <f>IFERROR(L289/K289,"")</f>
        <v/>
      </c>
      <c r="O289" s="27">
        <f>IF(OR(A289="",D289="",F289="",G289="",H289="",I289=""),"",IF(COUNTIF('Configuración'!$D$2:$D$31,A289)&gt;0,"Día cerrado",IF(OR(F289&lt;'Configuración'!$B$5,H289&gt;'Configuración'!$B$6),"Fuera de horario",IF(K289=0,"Sin capacidad",IF(L289&gt;K289,"Sobrecupo",IF(I289="Cancelada","OK",IF(COUNTIFS($A$2:$A$501,A289,$D$2:$D$501,D289,$F$2:$F$501,"&lt;"&amp;H289,$H$2:$H$501,"&gt;"&amp;F289,$I$2:$I$501,"&lt;&gt;Cancelada")-1&gt;0,"Traslape","OK")))))))</f>
        <v/>
      </c>
      <c r="P289" s="23" t="n"/>
      <c r="Q289">
        <f>IFERROR(IF(INDEX('Bahías'!$A$2:$A$21,ROW()-1)="","",INDEX('Bahías'!$A$2:$A$21,ROW()-1)),"")</f>
        <v/>
      </c>
      <c r="R289">
        <f>IFERROR(IF(INDEX('Configuración'!$G$2:$G$10,ROW()-1)="","",INDEX('Configuración'!$G$2:$G$10,ROW()-1)),"")</f>
        <v/>
      </c>
    </row>
    <row r="290">
      <c r="A290" s="11" t="n"/>
      <c r="B290" s="12" t="n"/>
      <c r="C290" s="17" t="n"/>
      <c r="D290" s="17" t="n"/>
      <c r="E290" s="17" t="n"/>
      <c r="F290" s="34" t="n"/>
      <c r="G290" s="19" t="n"/>
      <c r="H290" s="35">
        <f>IF(OR(F290="",G290=""),"",F290+G290/24)</f>
        <v/>
      </c>
      <c r="I290" s="17" t="n"/>
      <c r="J290" s="5">
        <f>IF(OR(A290="",G290="",I290=""),"",IF(I290="Cancelada",0,G290))</f>
        <v/>
      </c>
      <c r="K290" s="5">
        <f>IF(OR(A290="",D290=""),"",IF(COUNTIF('Configuración'!$D$2:$D$31,A290)&gt;0,0,IF(IFERROR(VLOOKUP(D290,'Bahías'!$A$2:$J$21,3,FALSE),"No")&lt;&gt;"Sí",0,IFERROR(CHOOSE(WEEKDAY(A290,2),VLOOKUP(D290,'Bahías'!$A$2:$J$21,4,FALSE),VLOOKUP(D290,'Bahías'!$A$2:$J$21,5,FALSE),VLOOKUP(D290,'Bahías'!$A$2:$J$21,6,FALSE),VLOOKUP(D290,'Bahías'!$A$2:$J$21,7,FALSE),VLOOKUP(D290,'Bahías'!$A$2:$J$21,8,FALSE),VLOOKUP(D290,'Bahías'!$A$2:$J$21,9,FALSE),VLOOKUP(D290,'Bahías'!$A$2:$J$21,10,FALSE)),""))))</f>
        <v/>
      </c>
      <c r="L290" s="5">
        <f>IF(OR(A290="",D290=""),"",SUMIFS($J$2:$J$501,$A$2:$A$501,A290,$D$2:$D$501,D290))</f>
        <v/>
      </c>
      <c r="M290" s="5">
        <f>IF(OR(K290="",L290=""),"",K290-L290)</f>
        <v/>
      </c>
      <c r="N290" s="21">
        <f>IFERROR(L290/K290,"")</f>
        <v/>
      </c>
      <c r="O290" s="22">
        <f>IF(OR(A290="",D290="",F290="",G290="",H290="",I290=""),"",IF(COUNTIF('Configuración'!$D$2:$D$31,A290)&gt;0,"Día cerrado",IF(OR(F290&lt;'Configuración'!$B$5,H290&gt;'Configuración'!$B$6),"Fuera de horario",IF(K290=0,"Sin capacidad",IF(L290&gt;K290,"Sobrecupo",IF(I290="Cancelada","OK",IF(COUNTIFS($A$2:$A$501,A290,$D$2:$D$501,D290,$F$2:$F$501,"&lt;"&amp;H290,$H$2:$H$501,"&gt;"&amp;F290,$I$2:$I$501,"&lt;&gt;Cancelada")-1&gt;0,"Traslape","OK")))))))</f>
        <v/>
      </c>
      <c r="P290" s="23" t="n"/>
      <c r="Q290">
        <f>IFERROR(IF(INDEX('Bahías'!$A$2:$A$21,ROW()-1)="","",INDEX('Bahías'!$A$2:$A$21,ROW()-1)),"")</f>
        <v/>
      </c>
      <c r="R290">
        <f>IFERROR(IF(INDEX('Configuración'!$G$2:$G$10,ROW()-1)="","",INDEX('Configuración'!$G$2:$G$10,ROW()-1)),"")</f>
        <v/>
      </c>
    </row>
    <row r="291">
      <c r="A291" s="11" t="n"/>
      <c r="B291" s="12" t="n"/>
      <c r="C291" s="17" t="n"/>
      <c r="D291" s="17" t="n"/>
      <c r="E291" s="17" t="n"/>
      <c r="F291" s="34" t="n"/>
      <c r="G291" s="19" t="n"/>
      <c r="H291" s="36">
        <f>IF(OR(F291="",G291=""),"",F291+G291/24)</f>
        <v/>
      </c>
      <c r="I291" s="17" t="n"/>
      <c r="J291" s="25">
        <f>IF(OR(A291="",G291="",I291=""),"",IF(I291="Cancelada",0,G291))</f>
        <v/>
      </c>
      <c r="K291" s="25">
        <f>IF(OR(A291="",D291=""),"",IF(COUNTIF('Configuración'!$D$2:$D$31,A291)&gt;0,0,IF(IFERROR(VLOOKUP(D291,'Bahías'!$A$2:$J$21,3,FALSE),"No")&lt;&gt;"Sí",0,IFERROR(CHOOSE(WEEKDAY(A291,2),VLOOKUP(D291,'Bahías'!$A$2:$J$21,4,FALSE),VLOOKUP(D291,'Bahías'!$A$2:$J$21,5,FALSE),VLOOKUP(D291,'Bahías'!$A$2:$J$21,6,FALSE),VLOOKUP(D291,'Bahías'!$A$2:$J$21,7,FALSE),VLOOKUP(D291,'Bahías'!$A$2:$J$21,8,FALSE),VLOOKUP(D291,'Bahías'!$A$2:$J$21,9,FALSE),VLOOKUP(D291,'Bahías'!$A$2:$J$21,10,FALSE)),""))))</f>
        <v/>
      </c>
      <c r="L291" s="25">
        <f>IF(OR(A291="",D291=""),"",SUMIFS($J$2:$J$501,$A$2:$A$501,A291,$D$2:$D$501,D291))</f>
        <v/>
      </c>
      <c r="M291" s="25">
        <f>IF(OR(K291="",L291=""),"",K291-L291)</f>
        <v/>
      </c>
      <c r="N291" s="26">
        <f>IFERROR(L291/K291,"")</f>
        <v/>
      </c>
      <c r="O291" s="27">
        <f>IF(OR(A291="",D291="",F291="",G291="",H291="",I291=""),"",IF(COUNTIF('Configuración'!$D$2:$D$31,A291)&gt;0,"Día cerrado",IF(OR(F291&lt;'Configuración'!$B$5,H291&gt;'Configuración'!$B$6),"Fuera de horario",IF(K291=0,"Sin capacidad",IF(L291&gt;K291,"Sobrecupo",IF(I291="Cancelada","OK",IF(COUNTIFS($A$2:$A$501,A291,$D$2:$D$501,D291,$F$2:$F$501,"&lt;"&amp;H291,$H$2:$H$501,"&gt;"&amp;F291,$I$2:$I$501,"&lt;&gt;Cancelada")-1&gt;0,"Traslape","OK")))))))</f>
        <v/>
      </c>
      <c r="P291" s="23" t="n"/>
      <c r="Q291">
        <f>IFERROR(IF(INDEX('Bahías'!$A$2:$A$21,ROW()-1)="","",INDEX('Bahías'!$A$2:$A$21,ROW()-1)),"")</f>
        <v/>
      </c>
      <c r="R291">
        <f>IFERROR(IF(INDEX('Configuración'!$G$2:$G$10,ROW()-1)="","",INDEX('Configuración'!$G$2:$G$10,ROW()-1)),"")</f>
        <v/>
      </c>
    </row>
    <row r="292">
      <c r="A292" s="11" t="n"/>
      <c r="B292" s="12" t="n"/>
      <c r="C292" s="17" t="n"/>
      <c r="D292" s="17" t="n"/>
      <c r="E292" s="17" t="n"/>
      <c r="F292" s="34" t="n"/>
      <c r="G292" s="19" t="n"/>
      <c r="H292" s="35">
        <f>IF(OR(F292="",G292=""),"",F292+G292/24)</f>
        <v/>
      </c>
      <c r="I292" s="17" t="n"/>
      <c r="J292" s="5">
        <f>IF(OR(A292="",G292="",I292=""),"",IF(I292="Cancelada",0,G292))</f>
        <v/>
      </c>
      <c r="K292" s="5">
        <f>IF(OR(A292="",D292=""),"",IF(COUNTIF('Configuración'!$D$2:$D$31,A292)&gt;0,0,IF(IFERROR(VLOOKUP(D292,'Bahías'!$A$2:$J$21,3,FALSE),"No")&lt;&gt;"Sí",0,IFERROR(CHOOSE(WEEKDAY(A292,2),VLOOKUP(D292,'Bahías'!$A$2:$J$21,4,FALSE),VLOOKUP(D292,'Bahías'!$A$2:$J$21,5,FALSE),VLOOKUP(D292,'Bahías'!$A$2:$J$21,6,FALSE),VLOOKUP(D292,'Bahías'!$A$2:$J$21,7,FALSE),VLOOKUP(D292,'Bahías'!$A$2:$J$21,8,FALSE),VLOOKUP(D292,'Bahías'!$A$2:$J$21,9,FALSE),VLOOKUP(D292,'Bahías'!$A$2:$J$21,10,FALSE)),""))))</f>
        <v/>
      </c>
      <c r="L292" s="5">
        <f>IF(OR(A292="",D292=""),"",SUMIFS($J$2:$J$501,$A$2:$A$501,A292,$D$2:$D$501,D292))</f>
        <v/>
      </c>
      <c r="M292" s="5">
        <f>IF(OR(K292="",L292=""),"",K292-L292)</f>
        <v/>
      </c>
      <c r="N292" s="21">
        <f>IFERROR(L292/K292,"")</f>
        <v/>
      </c>
      <c r="O292" s="22">
        <f>IF(OR(A292="",D292="",F292="",G292="",H292="",I292=""),"",IF(COUNTIF('Configuración'!$D$2:$D$31,A292)&gt;0,"Día cerrado",IF(OR(F292&lt;'Configuración'!$B$5,H292&gt;'Configuración'!$B$6),"Fuera de horario",IF(K292=0,"Sin capacidad",IF(L292&gt;K292,"Sobrecupo",IF(I292="Cancelada","OK",IF(COUNTIFS($A$2:$A$501,A292,$D$2:$D$501,D292,$F$2:$F$501,"&lt;"&amp;H292,$H$2:$H$501,"&gt;"&amp;F292,$I$2:$I$501,"&lt;&gt;Cancelada")-1&gt;0,"Traslape","OK")))))))</f>
        <v/>
      </c>
      <c r="P292" s="23" t="n"/>
      <c r="Q292">
        <f>IFERROR(IF(INDEX('Bahías'!$A$2:$A$21,ROW()-1)="","",INDEX('Bahías'!$A$2:$A$21,ROW()-1)),"")</f>
        <v/>
      </c>
      <c r="R292">
        <f>IFERROR(IF(INDEX('Configuración'!$G$2:$G$10,ROW()-1)="","",INDEX('Configuración'!$G$2:$G$10,ROW()-1)),"")</f>
        <v/>
      </c>
    </row>
    <row r="293">
      <c r="A293" s="11" t="n"/>
      <c r="B293" s="12" t="n"/>
      <c r="C293" s="17" t="n"/>
      <c r="D293" s="17" t="n"/>
      <c r="E293" s="17" t="n"/>
      <c r="F293" s="34" t="n"/>
      <c r="G293" s="19" t="n"/>
      <c r="H293" s="36">
        <f>IF(OR(F293="",G293=""),"",F293+G293/24)</f>
        <v/>
      </c>
      <c r="I293" s="17" t="n"/>
      <c r="J293" s="25">
        <f>IF(OR(A293="",G293="",I293=""),"",IF(I293="Cancelada",0,G293))</f>
        <v/>
      </c>
      <c r="K293" s="25">
        <f>IF(OR(A293="",D293=""),"",IF(COUNTIF('Configuración'!$D$2:$D$31,A293)&gt;0,0,IF(IFERROR(VLOOKUP(D293,'Bahías'!$A$2:$J$21,3,FALSE),"No")&lt;&gt;"Sí",0,IFERROR(CHOOSE(WEEKDAY(A293,2),VLOOKUP(D293,'Bahías'!$A$2:$J$21,4,FALSE),VLOOKUP(D293,'Bahías'!$A$2:$J$21,5,FALSE),VLOOKUP(D293,'Bahías'!$A$2:$J$21,6,FALSE),VLOOKUP(D293,'Bahías'!$A$2:$J$21,7,FALSE),VLOOKUP(D293,'Bahías'!$A$2:$J$21,8,FALSE),VLOOKUP(D293,'Bahías'!$A$2:$J$21,9,FALSE),VLOOKUP(D293,'Bahías'!$A$2:$J$21,10,FALSE)),""))))</f>
        <v/>
      </c>
      <c r="L293" s="25">
        <f>IF(OR(A293="",D293=""),"",SUMIFS($J$2:$J$501,$A$2:$A$501,A293,$D$2:$D$501,D293))</f>
        <v/>
      </c>
      <c r="M293" s="25">
        <f>IF(OR(K293="",L293=""),"",K293-L293)</f>
        <v/>
      </c>
      <c r="N293" s="26">
        <f>IFERROR(L293/K293,"")</f>
        <v/>
      </c>
      <c r="O293" s="27">
        <f>IF(OR(A293="",D293="",F293="",G293="",H293="",I293=""),"",IF(COUNTIF('Configuración'!$D$2:$D$31,A293)&gt;0,"Día cerrado",IF(OR(F293&lt;'Configuración'!$B$5,H293&gt;'Configuración'!$B$6),"Fuera de horario",IF(K293=0,"Sin capacidad",IF(L293&gt;K293,"Sobrecupo",IF(I293="Cancelada","OK",IF(COUNTIFS($A$2:$A$501,A293,$D$2:$D$501,D293,$F$2:$F$501,"&lt;"&amp;H293,$H$2:$H$501,"&gt;"&amp;F293,$I$2:$I$501,"&lt;&gt;Cancelada")-1&gt;0,"Traslape","OK")))))))</f>
        <v/>
      </c>
      <c r="P293" s="23" t="n"/>
      <c r="Q293">
        <f>IFERROR(IF(INDEX('Bahías'!$A$2:$A$21,ROW()-1)="","",INDEX('Bahías'!$A$2:$A$21,ROW()-1)),"")</f>
        <v/>
      </c>
      <c r="R293">
        <f>IFERROR(IF(INDEX('Configuración'!$G$2:$G$10,ROW()-1)="","",INDEX('Configuración'!$G$2:$G$10,ROW()-1)),"")</f>
        <v/>
      </c>
    </row>
    <row r="294">
      <c r="A294" s="11" t="n"/>
      <c r="B294" s="12" t="n"/>
      <c r="C294" s="17" t="n"/>
      <c r="D294" s="17" t="n"/>
      <c r="E294" s="17" t="n"/>
      <c r="F294" s="34" t="n"/>
      <c r="G294" s="19" t="n"/>
      <c r="H294" s="35">
        <f>IF(OR(F294="",G294=""),"",F294+G294/24)</f>
        <v/>
      </c>
      <c r="I294" s="17" t="n"/>
      <c r="J294" s="5">
        <f>IF(OR(A294="",G294="",I294=""),"",IF(I294="Cancelada",0,G294))</f>
        <v/>
      </c>
      <c r="K294" s="5">
        <f>IF(OR(A294="",D294=""),"",IF(COUNTIF('Configuración'!$D$2:$D$31,A294)&gt;0,0,IF(IFERROR(VLOOKUP(D294,'Bahías'!$A$2:$J$21,3,FALSE),"No")&lt;&gt;"Sí",0,IFERROR(CHOOSE(WEEKDAY(A294,2),VLOOKUP(D294,'Bahías'!$A$2:$J$21,4,FALSE),VLOOKUP(D294,'Bahías'!$A$2:$J$21,5,FALSE),VLOOKUP(D294,'Bahías'!$A$2:$J$21,6,FALSE),VLOOKUP(D294,'Bahías'!$A$2:$J$21,7,FALSE),VLOOKUP(D294,'Bahías'!$A$2:$J$21,8,FALSE),VLOOKUP(D294,'Bahías'!$A$2:$J$21,9,FALSE),VLOOKUP(D294,'Bahías'!$A$2:$J$21,10,FALSE)),""))))</f>
        <v/>
      </c>
      <c r="L294" s="5">
        <f>IF(OR(A294="",D294=""),"",SUMIFS($J$2:$J$501,$A$2:$A$501,A294,$D$2:$D$501,D294))</f>
        <v/>
      </c>
      <c r="M294" s="5">
        <f>IF(OR(K294="",L294=""),"",K294-L294)</f>
        <v/>
      </c>
      <c r="N294" s="21">
        <f>IFERROR(L294/K294,"")</f>
        <v/>
      </c>
      <c r="O294" s="22">
        <f>IF(OR(A294="",D294="",F294="",G294="",H294="",I294=""),"",IF(COUNTIF('Configuración'!$D$2:$D$31,A294)&gt;0,"Día cerrado",IF(OR(F294&lt;'Configuración'!$B$5,H294&gt;'Configuración'!$B$6),"Fuera de horario",IF(K294=0,"Sin capacidad",IF(L294&gt;K294,"Sobrecupo",IF(I294="Cancelada","OK",IF(COUNTIFS($A$2:$A$501,A294,$D$2:$D$501,D294,$F$2:$F$501,"&lt;"&amp;H294,$H$2:$H$501,"&gt;"&amp;F294,$I$2:$I$501,"&lt;&gt;Cancelada")-1&gt;0,"Traslape","OK")))))))</f>
        <v/>
      </c>
      <c r="P294" s="23" t="n"/>
      <c r="Q294">
        <f>IFERROR(IF(INDEX('Bahías'!$A$2:$A$21,ROW()-1)="","",INDEX('Bahías'!$A$2:$A$21,ROW()-1)),"")</f>
        <v/>
      </c>
      <c r="R294">
        <f>IFERROR(IF(INDEX('Configuración'!$G$2:$G$10,ROW()-1)="","",INDEX('Configuración'!$G$2:$G$10,ROW()-1)),"")</f>
        <v/>
      </c>
    </row>
    <row r="295">
      <c r="A295" s="11" t="n"/>
      <c r="B295" s="12" t="n"/>
      <c r="C295" s="17" t="n"/>
      <c r="D295" s="17" t="n"/>
      <c r="E295" s="17" t="n"/>
      <c r="F295" s="34" t="n"/>
      <c r="G295" s="19" t="n"/>
      <c r="H295" s="36">
        <f>IF(OR(F295="",G295=""),"",F295+G295/24)</f>
        <v/>
      </c>
      <c r="I295" s="17" t="n"/>
      <c r="J295" s="25">
        <f>IF(OR(A295="",G295="",I295=""),"",IF(I295="Cancelada",0,G295))</f>
        <v/>
      </c>
      <c r="K295" s="25">
        <f>IF(OR(A295="",D295=""),"",IF(COUNTIF('Configuración'!$D$2:$D$31,A295)&gt;0,0,IF(IFERROR(VLOOKUP(D295,'Bahías'!$A$2:$J$21,3,FALSE),"No")&lt;&gt;"Sí",0,IFERROR(CHOOSE(WEEKDAY(A295,2),VLOOKUP(D295,'Bahías'!$A$2:$J$21,4,FALSE),VLOOKUP(D295,'Bahías'!$A$2:$J$21,5,FALSE),VLOOKUP(D295,'Bahías'!$A$2:$J$21,6,FALSE),VLOOKUP(D295,'Bahías'!$A$2:$J$21,7,FALSE),VLOOKUP(D295,'Bahías'!$A$2:$J$21,8,FALSE),VLOOKUP(D295,'Bahías'!$A$2:$J$21,9,FALSE),VLOOKUP(D295,'Bahías'!$A$2:$J$21,10,FALSE)),""))))</f>
        <v/>
      </c>
      <c r="L295" s="25">
        <f>IF(OR(A295="",D295=""),"",SUMIFS($J$2:$J$501,$A$2:$A$501,A295,$D$2:$D$501,D295))</f>
        <v/>
      </c>
      <c r="M295" s="25">
        <f>IF(OR(K295="",L295=""),"",K295-L295)</f>
        <v/>
      </c>
      <c r="N295" s="26">
        <f>IFERROR(L295/K295,"")</f>
        <v/>
      </c>
      <c r="O295" s="27">
        <f>IF(OR(A295="",D295="",F295="",G295="",H295="",I295=""),"",IF(COUNTIF('Configuración'!$D$2:$D$31,A295)&gt;0,"Día cerrado",IF(OR(F295&lt;'Configuración'!$B$5,H295&gt;'Configuración'!$B$6),"Fuera de horario",IF(K295=0,"Sin capacidad",IF(L295&gt;K295,"Sobrecupo",IF(I295="Cancelada","OK",IF(COUNTIFS($A$2:$A$501,A295,$D$2:$D$501,D295,$F$2:$F$501,"&lt;"&amp;H295,$H$2:$H$501,"&gt;"&amp;F295,$I$2:$I$501,"&lt;&gt;Cancelada")-1&gt;0,"Traslape","OK")))))))</f>
        <v/>
      </c>
      <c r="P295" s="23" t="n"/>
      <c r="Q295">
        <f>IFERROR(IF(INDEX('Bahías'!$A$2:$A$21,ROW()-1)="","",INDEX('Bahías'!$A$2:$A$21,ROW()-1)),"")</f>
        <v/>
      </c>
      <c r="R295">
        <f>IFERROR(IF(INDEX('Configuración'!$G$2:$G$10,ROW()-1)="","",INDEX('Configuración'!$G$2:$G$10,ROW()-1)),"")</f>
        <v/>
      </c>
    </row>
    <row r="296">
      <c r="A296" s="11" t="n"/>
      <c r="B296" s="12" t="n"/>
      <c r="C296" s="17" t="n"/>
      <c r="D296" s="17" t="n"/>
      <c r="E296" s="17" t="n"/>
      <c r="F296" s="34" t="n"/>
      <c r="G296" s="19" t="n"/>
      <c r="H296" s="35">
        <f>IF(OR(F296="",G296=""),"",F296+G296/24)</f>
        <v/>
      </c>
      <c r="I296" s="17" t="n"/>
      <c r="J296" s="5">
        <f>IF(OR(A296="",G296="",I296=""),"",IF(I296="Cancelada",0,G296))</f>
        <v/>
      </c>
      <c r="K296" s="5">
        <f>IF(OR(A296="",D296=""),"",IF(COUNTIF('Configuración'!$D$2:$D$31,A296)&gt;0,0,IF(IFERROR(VLOOKUP(D296,'Bahías'!$A$2:$J$21,3,FALSE),"No")&lt;&gt;"Sí",0,IFERROR(CHOOSE(WEEKDAY(A296,2),VLOOKUP(D296,'Bahías'!$A$2:$J$21,4,FALSE),VLOOKUP(D296,'Bahías'!$A$2:$J$21,5,FALSE),VLOOKUP(D296,'Bahías'!$A$2:$J$21,6,FALSE),VLOOKUP(D296,'Bahías'!$A$2:$J$21,7,FALSE),VLOOKUP(D296,'Bahías'!$A$2:$J$21,8,FALSE),VLOOKUP(D296,'Bahías'!$A$2:$J$21,9,FALSE),VLOOKUP(D296,'Bahías'!$A$2:$J$21,10,FALSE)),""))))</f>
        <v/>
      </c>
      <c r="L296" s="5">
        <f>IF(OR(A296="",D296=""),"",SUMIFS($J$2:$J$501,$A$2:$A$501,A296,$D$2:$D$501,D296))</f>
        <v/>
      </c>
      <c r="M296" s="5">
        <f>IF(OR(K296="",L296=""),"",K296-L296)</f>
        <v/>
      </c>
      <c r="N296" s="21">
        <f>IFERROR(L296/K296,"")</f>
        <v/>
      </c>
      <c r="O296" s="22">
        <f>IF(OR(A296="",D296="",F296="",G296="",H296="",I296=""),"",IF(COUNTIF('Configuración'!$D$2:$D$31,A296)&gt;0,"Día cerrado",IF(OR(F296&lt;'Configuración'!$B$5,H296&gt;'Configuración'!$B$6),"Fuera de horario",IF(K296=0,"Sin capacidad",IF(L296&gt;K296,"Sobrecupo",IF(I296="Cancelada","OK",IF(COUNTIFS($A$2:$A$501,A296,$D$2:$D$501,D296,$F$2:$F$501,"&lt;"&amp;H296,$H$2:$H$501,"&gt;"&amp;F296,$I$2:$I$501,"&lt;&gt;Cancelada")-1&gt;0,"Traslape","OK")))))))</f>
        <v/>
      </c>
      <c r="P296" s="23" t="n"/>
      <c r="Q296">
        <f>IFERROR(IF(INDEX('Bahías'!$A$2:$A$21,ROW()-1)="","",INDEX('Bahías'!$A$2:$A$21,ROW()-1)),"")</f>
        <v/>
      </c>
      <c r="R296">
        <f>IFERROR(IF(INDEX('Configuración'!$G$2:$G$10,ROW()-1)="","",INDEX('Configuración'!$G$2:$G$10,ROW()-1)),"")</f>
        <v/>
      </c>
    </row>
    <row r="297">
      <c r="A297" s="11" t="n"/>
      <c r="B297" s="12" t="n"/>
      <c r="C297" s="17" t="n"/>
      <c r="D297" s="17" t="n"/>
      <c r="E297" s="17" t="n"/>
      <c r="F297" s="34" t="n"/>
      <c r="G297" s="19" t="n"/>
      <c r="H297" s="36">
        <f>IF(OR(F297="",G297=""),"",F297+G297/24)</f>
        <v/>
      </c>
      <c r="I297" s="17" t="n"/>
      <c r="J297" s="25">
        <f>IF(OR(A297="",G297="",I297=""),"",IF(I297="Cancelada",0,G297))</f>
        <v/>
      </c>
      <c r="K297" s="25">
        <f>IF(OR(A297="",D297=""),"",IF(COUNTIF('Configuración'!$D$2:$D$31,A297)&gt;0,0,IF(IFERROR(VLOOKUP(D297,'Bahías'!$A$2:$J$21,3,FALSE),"No")&lt;&gt;"Sí",0,IFERROR(CHOOSE(WEEKDAY(A297,2),VLOOKUP(D297,'Bahías'!$A$2:$J$21,4,FALSE),VLOOKUP(D297,'Bahías'!$A$2:$J$21,5,FALSE),VLOOKUP(D297,'Bahías'!$A$2:$J$21,6,FALSE),VLOOKUP(D297,'Bahías'!$A$2:$J$21,7,FALSE),VLOOKUP(D297,'Bahías'!$A$2:$J$21,8,FALSE),VLOOKUP(D297,'Bahías'!$A$2:$J$21,9,FALSE),VLOOKUP(D297,'Bahías'!$A$2:$J$21,10,FALSE)),""))))</f>
        <v/>
      </c>
      <c r="L297" s="25">
        <f>IF(OR(A297="",D297=""),"",SUMIFS($J$2:$J$501,$A$2:$A$501,A297,$D$2:$D$501,D297))</f>
        <v/>
      </c>
      <c r="M297" s="25">
        <f>IF(OR(K297="",L297=""),"",K297-L297)</f>
        <v/>
      </c>
      <c r="N297" s="26">
        <f>IFERROR(L297/K297,"")</f>
        <v/>
      </c>
      <c r="O297" s="27">
        <f>IF(OR(A297="",D297="",F297="",G297="",H297="",I297=""),"",IF(COUNTIF('Configuración'!$D$2:$D$31,A297)&gt;0,"Día cerrado",IF(OR(F297&lt;'Configuración'!$B$5,H297&gt;'Configuración'!$B$6),"Fuera de horario",IF(K297=0,"Sin capacidad",IF(L297&gt;K297,"Sobrecupo",IF(I297="Cancelada","OK",IF(COUNTIFS($A$2:$A$501,A297,$D$2:$D$501,D297,$F$2:$F$501,"&lt;"&amp;H297,$H$2:$H$501,"&gt;"&amp;F297,$I$2:$I$501,"&lt;&gt;Cancelada")-1&gt;0,"Traslape","OK")))))))</f>
        <v/>
      </c>
      <c r="P297" s="23" t="n"/>
      <c r="Q297">
        <f>IFERROR(IF(INDEX('Bahías'!$A$2:$A$21,ROW()-1)="","",INDEX('Bahías'!$A$2:$A$21,ROW()-1)),"")</f>
        <v/>
      </c>
      <c r="R297">
        <f>IFERROR(IF(INDEX('Configuración'!$G$2:$G$10,ROW()-1)="","",INDEX('Configuración'!$G$2:$G$10,ROW()-1)),"")</f>
        <v/>
      </c>
    </row>
    <row r="298">
      <c r="A298" s="11" t="n"/>
      <c r="B298" s="12" t="n"/>
      <c r="C298" s="17" t="n"/>
      <c r="D298" s="17" t="n"/>
      <c r="E298" s="17" t="n"/>
      <c r="F298" s="34" t="n"/>
      <c r="G298" s="19" t="n"/>
      <c r="H298" s="35">
        <f>IF(OR(F298="",G298=""),"",F298+G298/24)</f>
        <v/>
      </c>
      <c r="I298" s="17" t="n"/>
      <c r="J298" s="5">
        <f>IF(OR(A298="",G298="",I298=""),"",IF(I298="Cancelada",0,G298))</f>
        <v/>
      </c>
      <c r="K298" s="5">
        <f>IF(OR(A298="",D298=""),"",IF(COUNTIF('Configuración'!$D$2:$D$31,A298)&gt;0,0,IF(IFERROR(VLOOKUP(D298,'Bahías'!$A$2:$J$21,3,FALSE),"No")&lt;&gt;"Sí",0,IFERROR(CHOOSE(WEEKDAY(A298,2),VLOOKUP(D298,'Bahías'!$A$2:$J$21,4,FALSE),VLOOKUP(D298,'Bahías'!$A$2:$J$21,5,FALSE),VLOOKUP(D298,'Bahías'!$A$2:$J$21,6,FALSE),VLOOKUP(D298,'Bahías'!$A$2:$J$21,7,FALSE),VLOOKUP(D298,'Bahías'!$A$2:$J$21,8,FALSE),VLOOKUP(D298,'Bahías'!$A$2:$J$21,9,FALSE),VLOOKUP(D298,'Bahías'!$A$2:$J$21,10,FALSE)),""))))</f>
        <v/>
      </c>
      <c r="L298" s="5">
        <f>IF(OR(A298="",D298=""),"",SUMIFS($J$2:$J$501,$A$2:$A$501,A298,$D$2:$D$501,D298))</f>
        <v/>
      </c>
      <c r="M298" s="5">
        <f>IF(OR(K298="",L298=""),"",K298-L298)</f>
        <v/>
      </c>
      <c r="N298" s="21">
        <f>IFERROR(L298/K298,"")</f>
        <v/>
      </c>
      <c r="O298" s="22">
        <f>IF(OR(A298="",D298="",F298="",G298="",H298="",I298=""),"",IF(COUNTIF('Configuración'!$D$2:$D$31,A298)&gt;0,"Día cerrado",IF(OR(F298&lt;'Configuración'!$B$5,H298&gt;'Configuración'!$B$6),"Fuera de horario",IF(K298=0,"Sin capacidad",IF(L298&gt;K298,"Sobrecupo",IF(I298="Cancelada","OK",IF(COUNTIFS($A$2:$A$501,A298,$D$2:$D$501,D298,$F$2:$F$501,"&lt;"&amp;H298,$H$2:$H$501,"&gt;"&amp;F298,$I$2:$I$501,"&lt;&gt;Cancelada")-1&gt;0,"Traslape","OK")))))))</f>
        <v/>
      </c>
      <c r="P298" s="23" t="n"/>
      <c r="Q298">
        <f>IFERROR(IF(INDEX('Bahías'!$A$2:$A$21,ROW()-1)="","",INDEX('Bahías'!$A$2:$A$21,ROW()-1)),"")</f>
        <v/>
      </c>
      <c r="R298">
        <f>IFERROR(IF(INDEX('Configuración'!$G$2:$G$10,ROW()-1)="","",INDEX('Configuración'!$G$2:$G$10,ROW()-1)),"")</f>
        <v/>
      </c>
    </row>
    <row r="299">
      <c r="A299" s="11" t="n"/>
      <c r="B299" s="12" t="n"/>
      <c r="C299" s="17" t="n"/>
      <c r="D299" s="17" t="n"/>
      <c r="E299" s="17" t="n"/>
      <c r="F299" s="34" t="n"/>
      <c r="G299" s="19" t="n"/>
      <c r="H299" s="36">
        <f>IF(OR(F299="",G299=""),"",F299+G299/24)</f>
        <v/>
      </c>
      <c r="I299" s="17" t="n"/>
      <c r="J299" s="25">
        <f>IF(OR(A299="",G299="",I299=""),"",IF(I299="Cancelada",0,G299))</f>
        <v/>
      </c>
      <c r="K299" s="25">
        <f>IF(OR(A299="",D299=""),"",IF(COUNTIF('Configuración'!$D$2:$D$31,A299)&gt;0,0,IF(IFERROR(VLOOKUP(D299,'Bahías'!$A$2:$J$21,3,FALSE),"No")&lt;&gt;"Sí",0,IFERROR(CHOOSE(WEEKDAY(A299,2),VLOOKUP(D299,'Bahías'!$A$2:$J$21,4,FALSE),VLOOKUP(D299,'Bahías'!$A$2:$J$21,5,FALSE),VLOOKUP(D299,'Bahías'!$A$2:$J$21,6,FALSE),VLOOKUP(D299,'Bahías'!$A$2:$J$21,7,FALSE),VLOOKUP(D299,'Bahías'!$A$2:$J$21,8,FALSE),VLOOKUP(D299,'Bahías'!$A$2:$J$21,9,FALSE),VLOOKUP(D299,'Bahías'!$A$2:$J$21,10,FALSE)),""))))</f>
        <v/>
      </c>
      <c r="L299" s="25">
        <f>IF(OR(A299="",D299=""),"",SUMIFS($J$2:$J$501,$A$2:$A$501,A299,$D$2:$D$501,D299))</f>
        <v/>
      </c>
      <c r="M299" s="25">
        <f>IF(OR(K299="",L299=""),"",K299-L299)</f>
        <v/>
      </c>
      <c r="N299" s="26">
        <f>IFERROR(L299/K299,"")</f>
        <v/>
      </c>
      <c r="O299" s="27">
        <f>IF(OR(A299="",D299="",F299="",G299="",H299="",I299=""),"",IF(COUNTIF('Configuración'!$D$2:$D$31,A299)&gt;0,"Día cerrado",IF(OR(F299&lt;'Configuración'!$B$5,H299&gt;'Configuración'!$B$6),"Fuera de horario",IF(K299=0,"Sin capacidad",IF(L299&gt;K299,"Sobrecupo",IF(I299="Cancelada","OK",IF(COUNTIFS($A$2:$A$501,A299,$D$2:$D$501,D299,$F$2:$F$501,"&lt;"&amp;H299,$H$2:$H$501,"&gt;"&amp;F299,$I$2:$I$501,"&lt;&gt;Cancelada")-1&gt;0,"Traslape","OK")))))))</f>
        <v/>
      </c>
      <c r="P299" s="23" t="n"/>
      <c r="Q299">
        <f>IFERROR(IF(INDEX('Bahías'!$A$2:$A$21,ROW()-1)="","",INDEX('Bahías'!$A$2:$A$21,ROW()-1)),"")</f>
        <v/>
      </c>
      <c r="R299">
        <f>IFERROR(IF(INDEX('Configuración'!$G$2:$G$10,ROW()-1)="","",INDEX('Configuración'!$G$2:$G$10,ROW()-1)),"")</f>
        <v/>
      </c>
    </row>
    <row r="300">
      <c r="A300" s="11" t="n"/>
      <c r="B300" s="12" t="n"/>
      <c r="C300" s="17" t="n"/>
      <c r="D300" s="17" t="n"/>
      <c r="E300" s="17" t="n"/>
      <c r="F300" s="34" t="n"/>
      <c r="G300" s="19" t="n"/>
      <c r="H300" s="35">
        <f>IF(OR(F300="",G300=""),"",F300+G300/24)</f>
        <v/>
      </c>
      <c r="I300" s="17" t="n"/>
      <c r="J300" s="5">
        <f>IF(OR(A300="",G300="",I300=""),"",IF(I300="Cancelada",0,G300))</f>
        <v/>
      </c>
      <c r="K300" s="5">
        <f>IF(OR(A300="",D300=""),"",IF(COUNTIF('Configuración'!$D$2:$D$31,A300)&gt;0,0,IF(IFERROR(VLOOKUP(D300,'Bahías'!$A$2:$J$21,3,FALSE),"No")&lt;&gt;"Sí",0,IFERROR(CHOOSE(WEEKDAY(A300,2),VLOOKUP(D300,'Bahías'!$A$2:$J$21,4,FALSE),VLOOKUP(D300,'Bahías'!$A$2:$J$21,5,FALSE),VLOOKUP(D300,'Bahías'!$A$2:$J$21,6,FALSE),VLOOKUP(D300,'Bahías'!$A$2:$J$21,7,FALSE),VLOOKUP(D300,'Bahías'!$A$2:$J$21,8,FALSE),VLOOKUP(D300,'Bahías'!$A$2:$J$21,9,FALSE),VLOOKUP(D300,'Bahías'!$A$2:$J$21,10,FALSE)),""))))</f>
        <v/>
      </c>
      <c r="L300" s="5">
        <f>IF(OR(A300="",D300=""),"",SUMIFS($J$2:$J$501,$A$2:$A$501,A300,$D$2:$D$501,D300))</f>
        <v/>
      </c>
      <c r="M300" s="5">
        <f>IF(OR(K300="",L300=""),"",K300-L300)</f>
        <v/>
      </c>
      <c r="N300" s="21">
        <f>IFERROR(L300/K300,"")</f>
        <v/>
      </c>
      <c r="O300" s="22">
        <f>IF(OR(A300="",D300="",F300="",G300="",H300="",I300=""),"",IF(COUNTIF('Configuración'!$D$2:$D$31,A300)&gt;0,"Día cerrado",IF(OR(F300&lt;'Configuración'!$B$5,H300&gt;'Configuración'!$B$6),"Fuera de horario",IF(K300=0,"Sin capacidad",IF(L300&gt;K300,"Sobrecupo",IF(I300="Cancelada","OK",IF(COUNTIFS($A$2:$A$501,A300,$D$2:$D$501,D300,$F$2:$F$501,"&lt;"&amp;H300,$H$2:$H$501,"&gt;"&amp;F300,$I$2:$I$501,"&lt;&gt;Cancelada")-1&gt;0,"Traslape","OK")))))))</f>
        <v/>
      </c>
      <c r="P300" s="23" t="n"/>
      <c r="Q300">
        <f>IFERROR(IF(INDEX('Bahías'!$A$2:$A$21,ROW()-1)="","",INDEX('Bahías'!$A$2:$A$21,ROW()-1)),"")</f>
        <v/>
      </c>
      <c r="R300">
        <f>IFERROR(IF(INDEX('Configuración'!$G$2:$G$10,ROW()-1)="","",INDEX('Configuración'!$G$2:$G$10,ROW()-1)),"")</f>
        <v/>
      </c>
    </row>
    <row r="301">
      <c r="A301" s="11" t="n"/>
      <c r="B301" s="12" t="n"/>
      <c r="C301" s="17" t="n"/>
      <c r="D301" s="17" t="n"/>
      <c r="E301" s="17" t="n"/>
      <c r="F301" s="34" t="n"/>
      <c r="G301" s="19" t="n"/>
      <c r="H301" s="36">
        <f>IF(OR(F301="",G301=""),"",F301+G301/24)</f>
        <v/>
      </c>
      <c r="I301" s="17" t="n"/>
      <c r="J301" s="25">
        <f>IF(OR(A301="",G301="",I301=""),"",IF(I301="Cancelada",0,G301))</f>
        <v/>
      </c>
      <c r="K301" s="25">
        <f>IF(OR(A301="",D301=""),"",IF(COUNTIF('Configuración'!$D$2:$D$31,A301)&gt;0,0,IF(IFERROR(VLOOKUP(D301,'Bahías'!$A$2:$J$21,3,FALSE),"No")&lt;&gt;"Sí",0,IFERROR(CHOOSE(WEEKDAY(A301,2),VLOOKUP(D301,'Bahías'!$A$2:$J$21,4,FALSE),VLOOKUP(D301,'Bahías'!$A$2:$J$21,5,FALSE),VLOOKUP(D301,'Bahías'!$A$2:$J$21,6,FALSE),VLOOKUP(D301,'Bahías'!$A$2:$J$21,7,FALSE),VLOOKUP(D301,'Bahías'!$A$2:$J$21,8,FALSE),VLOOKUP(D301,'Bahías'!$A$2:$J$21,9,FALSE),VLOOKUP(D301,'Bahías'!$A$2:$J$21,10,FALSE)),""))))</f>
        <v/>
      </c>
      <c r="L301" s="25">
        <f>IF(OR(A301="",D301=""),"",SUMIFS($J$2:$J$501,$A$2:$A$501,A301,$D$2:$D$501,D301))</f>
        <v/>
      </c>
      <c r="M301" s="25">
        <f>IF(OR(K301="",L301=""),"",K301-L301)</f>
        <v/>
      </c>
      <c r="N301" s="26">
        <f>IFERROR(L301/K301,"")</f>
        <v/>
      </c>
      <c r="O301" s="27">
        <f>IF(OR(A301="",D301="",F301="",G301="",H301="",I301=""),"",IF(COUNTIF('Configuración'!$D$2:$D$31,A301)&gt;0,"Día cerrado",IF(OR(F301&lt;'Configuración'!$B$5,H301&gt;'Configuración'!$B$6),"Fuera de horario",IF(K301=0,"Sin capacidad",IF(L301&gt;K301,"Sobrecupo",IF(I301="Cancelada","OK",IF(COUNTIFS($A$2:$A$501,A301,$D$2:$D$501,D301,$F$2:$F$501,"&lt;"&amp;H301,$H$2:$H$501,"&gt;"&amp;F301,$I$2:$I$501,"&lt;&gt;Cancelada")-1&gt;0,"Traslape","OK")))))))</f>
        <v/>
      </c>
      <c r="P301" s="23" t="n"/>
      <c r="Q301">
        <f>IFERROR(IF(INDEX('Bahías'!$A$2:$A$21,ROW()-1)="","",INDEX('Bahías'!$A$2:$A$21,ROW()-1)),"")</f>
        <v/>
      </c>
      <c r="R301">
        <f>IFERROR(IF(INDEX('Configuración'!$G$2:$G$10,ROW()-1)="","",INDEX('Configuración'!$G$2:$G$10,ROW()-1)),"")</f>
        <v/>
      </c>
    </row>
    <row r="302">
      <c r="A302" s="11" t="n"/>
      <c r="B302" s="12" t="n"/>
      <c r="C302" s="17" t="n"/>
      <c r="D302" s="17" t="n"/>
      <c r="E302" s="17" t="n"/>
      <c r="F302" s="34" t="n"/>
      <c r="G302" s="19" t="n"/>
      <c r="H302" s="35">
        <f>IF(OR(F302="",G302=""),"",F302+G302/24)</f>
        <v/>
      </c>
      <c r="I302" s="17" t="n"/>
      <c r="J302" s="5">
        <f>IF(OR(A302="",G302="",I302=""),"",IF(I302="Cancelada",0,G302))</f>
        <v/>
      </c>
      <c r="K302" s="5">
        <f>IF(OR(A302="",D302=""),"",IF(COUNTIF('Configuración'!$D$2:$D$31,A302)&gt;0,0,IF(IFERROR(VLOOKUP(D302,'Bahías'!$A$2:$J$21,3,FALSE),"No")&lt;&gt;"Sí",0,IFERROR(CHOOSE(WEEKDAY(A302,2),VLOOKUP(D302,'Bahías'!$A$2:$J$21,4,FALSE),VLOOKUP(D302,'Bahías'!$A$2:$J$21,5,FALSE),VLOOKUP(D302,'Bahías'!$A$2:$J$21,6,FALSE),VLOOKUP(D302,'Bahías'!$A$2:$J$21,7,FALSE),VLOOKUP(D302,'Bahías'!$A$2:$J$21,8,FALSE),VLOOKUP(D302,'Bahías'!$A$2:$J$21,9,FALSE),VLOOKUP(D302,'Bahías'!$A$2:$J$21,10,FALSE)),""))))</f>
        <v/>
      </c>
      <c r="L302" s="5">
        <f>IF(OR(A302="",D302=""),"",SUMIFS($J$2:$J$501,$A$2:$A$501,A302,$D$2:$D$501,D302))</f>
        <v/>
      </c>
      <c r="M302" s="5">
        <f>IF(OR(K302="",L302=""),"",K302-L302)</f>
        <v/>
      </c>
      <c r="N302" s="21">
        <f>IFERROR(L302/K302,"")</f>
        <v/>
      </c>
      <c r="O302" s="22">
        <f>IF(OR(A302="",D302="",F302="",G302="",H302="",I302=""),"",IF(COUNTIF('Configuración'!$D$2:$D$31,A302)&gt;0,"Día cerrado",IF(OR(F302&lt;'Configuración'!$B$5,H302&gt;'Configuración'!$B$6),"Fuera de horario",IF(K302=0,"Sin capacidad",IF(L302&gt;K302,"Sobrecupo",IF(I302="Cancelada","OK",IF(COUNTIFS($A$2:$A$501,A302,$D$2:$D$501,D302,$F$2:$F$501,"&lt;"&amp;H302,$H$2:$H$501,"&gt;"&amp;F302,$I$2:$I$501,"&lt;&gt;Cancelada")-1&gt;0,"Traslape","OK")))))))</f>
        <v/>
      </c>
      <c r="P302" s="23" t="n"/>
      <c r="Q302">
        <f>IFERROR(IF(INDEX('Bahías'!$A$2:$A$21,ROW()-1)="","",INDEX('Bahías'!$A$2:$A$21,ROW()-1)),"")</f>
        <v/>
      </c>
      <c r="R302">
        <f>IFERROR(IF(INDEX('Configuración'!$G$2:$G$10,ROW()-1)="","",INDEX('Configuración'!$G$2:$G$10,ROW()-1)),"")</f>
        <v/>
      </c>
    </row>
    <row r="303">
      <c r="A303" s="11" t="n"/>
      <c r="B303" s="12" t="n"/>
      <c r="C303" s="17" t="n"/>
      <c r="D303" s="17" t="n"/>
      <c r="E303" s="17" t="n"/>
      <c r="F303" s="34" t="n"/>
      <c r="G303" s="19" t="n"/>
      <c r="H303" s="36">
        <f>IF(OR(F303="",G303=""),"",F303+G303/24)</f>
        <v/>
      </c>
      <c r="I303" s="17" t="n"/>
      <c r="J303" s="25">
        <f>IF(OR(A303="",G303="",I303=""),"",IF(I303="Cancelada",0,G303))</f>
        <v/>
      </c>
      <c r="K303" s="25">
        <f>IF(OR(A303="",D303=""),"",IF(COUNTIF('Configuración'!$D$2:$D$31,A303)&gt;0,0,IF(IFERROR(VLOOKUP(D303,'Bahías'!$A$2:$J$21,3,FALSE),"No")&lt;&gt;"Sí",0,IFERROR(CHOOSE(WEEKDAY(A303,2),VLOOKUP(D303,'Bahías'!$A$2:$J$21,4,FALSE),VLOOKUP(D303,'Bahías'!$A$2:$J$21,5,FALSE),VLOOKUP(D303,'Bahías'!$A$2:$J$21,6,FALSE),VLOOKUP(D303,'Bahías'!$A$2:$J$21,7,FALSE),VLOOKUP(D303,'Bahías'!$A$2:$J$21,8,FALSE),VLOOKUP(D303,'Bahías'!$A$2:$J$21,9,FALSE),VLOOKUP(D303,'Bahías'!$A$2:$J$21,10,FALSE)),""))))</f>
        <v/>
      </c>
      <c r="L303" s="25">
        <f>IF(OR(A303="",D303=""),"",SUMIFS($J$2:$J$501,$A$2:$A$501,A303,$D$2:$D$501,D303))</f>
        <v/>
      </c>
      <c r="M303" s="25">
        <f>IF(OR(K303="",L303=""),"",K303-L303)</f>
        <v/>
      </c>
      <c r="N303" s="26">
        <f>IFERROR(L303/K303,"")</f>
        <v/>
      </c>
      <c r="O303" s="27">
        <f>IF(OR(A303="",D303="",F303="",G303="",H303="",I303=""),"",IF(COUNTIF('Configuración'!$D$2:$D$31,A303)&gt;0,"Día cerrado",IF(OR(F303&lt;'Configuración'!$B$5,H303&gt;'Configuración'!$B$6),"Fuera de horario",IF(K303=0,"Sin capacidad",IF(L303&gt;K303,"Sobrecupo",IF(I303="Cancelada","OK",IF(COUNTIFS($A$2:$A$501,A303,$D$2:$D$501,D303,$F$2:$F$501,"&lt;"&amp;H303,$H$2:$H$501,"&gt;"&amp;F303,$I$2:$I$501,"&lt;&gt;Cancelada")-1&gt;0,"Traslape","OK")))))))</f>
        <v/>
      </c>
      <c r="P303" s="23" t="n"/>
      <c r="Q303">
        <f>IFERROR(IF(INDEX('Bahías'!$A$2:$A$21,ROW()-1)="","",INDEX('Bahías'!$A$2:$A$21,ROW()-1)),"")</f>
        <v/>
      </c>
      <c r="R303">
        <f>IFERROR(IF(INDEX('Configuración'!$G$2:$G$10,ROW()-1)="","",INDEX('Configuración'!$G$2:$G$10,ROW()-1)),"")</f>
        <v/>
      </c>
    </row>
    <row r="304">
      <c r="A304" s="11" t="n"/>
      <c r="B304" s="12" t="n"/>
      <c r="C304" s="17" t="n"/>
      <c r="D304" s="17" t="n"/>
      <c r="E304" s="17" t="n"/>
      <c r="F304" s="34" t="n"/>
      <c r="G304" s="19" t="n"/>
      <c r="H304" s="35">
        <f>IF(OR(F304="",G304=""),"",F304+G304/24)</f>
        <v/>
      </c>
      <c r="I304" s="17" t="n"/>
      <c r="J304" s="5">
        <f>IF(OR(A304="",G304="",I304=""),"",IF(I304="Cancelada",0,G304))</f>
        <v/>
      </c>
      <c r="K304" s="5">
        <f>IF(OR(A304="",D304=""),"",IF(COUNTIF('Configuración'!$D$2:$D$31,A304)&gt;0,0,IF(IFERROR(VLOOKUP(D304,'Bahías'!$A$2:$J$21,3,FALSE),"No")&lt;&gt;"Sí",0,IFERROR(CHOOSE(WEEKDAY(A304,2),VLOOKUP(D304,'Bahías'!$A$2:$J$21,4,FALSE),VLOOKUP(D304,'Bahías'!$A$2:$J$21,5,FALSE),VLOOKUP(D304,'Bahías'!$A$2:$J$21,6,FALSE),VLOOKUP(D304,'Bahías'!$A$2:$J$21,7,FALSE),VLOOKUP(D304,'Bahías'!$A$2:$J$21,8,FALSE),VLOOKUP(D304,'Bahías'!$A$2:$J$21,9,FALSE),VLOOKUP(D304,'Bahías'!$A$2:$J$21,10,FALSE)),""))))</f>
        <v/>
      </c>
      <c r="L304" s="5">
        <f>IF(OR(A304="",D304=""),"",SUMIFS($J$2:$J$501,$A$2:$A$501,A304,$D$2:$D$501,D304))</f>
        <v/>
      </c>
      <c r="M304" s="5">
        <f>IF(OR(K304="",L304=""),"",K304-L304)</f>
        <v/>
      </c>
      <c r="N304" s="21">
        <f>IFERROR(L304/K304,"")</f>
        <v/>
      </c>
      <c r="O304" s="22">
        <f>IF(OR(A304="",D304="",F304="",G304="",H304="",I304=""),"",IF(COUNTIF('Configuración'!$D$2:$D$31,A304)&gt;0,"Día cerrado",IF(OR(F304&lt;'Configuración'!$B$5,H304&gt;'Configuración'!$B$6),"Fuera de horario",IF(K304=0,"Sin capacidad",IF(L304&gt;K304,"Sobrecupo",IF(I304="Cancelada","OK",IF(COUNTIFS($A$2:$A$501,A304,$D$2:$D$501,D304,$F$2:$F$501,"&lt;"&amp;H304,$H$2:$H$501,"&gt;"&amp;F304,$I$2:$I$501,"&lt;&gt;Cancelada")-1&gt;0,"Traslape","OK")))))))</f>
        <v/>
      </c>
      <c r="P304" s="23" t="n"/>
      <c r="Q304">
        <f>IFERROR(IF(INDEX('Bahías'!$A$2:$A$21,ROW()-1)="","",INDEX('Bahías'!$A$2:$A$21,ROW()-1)),"")</f>
        <v/>
      </c>
      <c r="R304">
        <f>IFERROR(IF(INDEX('Configuración'!$G$2:$G$10,ROW()-1)="","",INDEX('Configuración'!$G$2:$G$10,ROW()-1)),"")</f>
        <v/>
      </c>
    </row>
    <row r="305">
      <c r="A305" s="11" t="n"/>
      <c r="B305" s="12" t="n"/>
      <c r="C305" s="17" t="n"/>
      <c r="D305" s="17" t="n"/>
      <c r="E305" s="17" t="n"/>
      <c r="F305" s="34" t="n"/>
      <c r="G305" s="19" t="n"/>
      <c r="H305" s="36">
        <f>IF(OR(F305="",G305=""),"",F305+G305/24)</f>
        <v/>
      </c>
      <c r="I305" s="17" t="n"/>
      <c r="J305" s="25">
        <f>IF(OR(A305="",G305="",I305=""),"",IF(I305="Cancelada",0,G305))</f>
        <v/>
      </c>
      <c r="K305" s="25">
        <f>IF(OR(A305="",D305=""),"",IF(COUNTIF('Configuración'!$D$2:$D$31,A305)&gt;0,0,IF(IFERROR(VLOOKUP(D305,'Bahías'!$A$2:$J$21,3,FALSE),"No")&lt;&gt;"Sí",0,IFERROR(CHOOSE(WEEKDAY(A305,2),VLOOKUP(D305,'Bahías'!$A$2:$J$21,4,FALSE),VLOOKUP(D305,'Bahías'!$A$2:$J$21,5,FALSE),VLOOKUP(D305,'Bahías'!$A$2:$J$21,6,FALSE),VLOOKUP(D305,'Bahías'!$A$2:$J$21,7,FALSE),VLOOKUP(D305,'Bahías'!$A$2:$J$21,8,FALSE),VLOOKUP(D305,'Bahías'!$A$2:$J$21,9,FALSE),VLOOKUP(D305,'Bahías'!$A$2:$J$21,10,FALSE)),""))))</f>
        <v/>
      </c>
      <c r="L305" s="25">
        <f>IF(OR(A305="",D305=""),"",SUMIFS($J$2:$J$501,$A$2:$A$501,A305,$D$2:$D$501,D305))</f>
        <v/>
      </c>
      <c r="M305" s="25">
        <f>IF(OR(K305="",L305=""),"",K305-L305)</f>
        <v/>
      </c>
      <c r="N305" s="26">
        <f>IFERROR(L305/K305,"")</f>
        <v/>
      </c>
      <c r="O305" s="27">
        <f>IF(OR(A305="",D305="",F305="",G305="",H305="",I305=""),"",IF(COUNTIF('Configuración'!$D$2:$D$31,A305)&gt;0,"Día cerrado",IF(OR(F305&lt;'Configuración'!$B$5,H305&gt;'Configuración'!$B$6),"Fuera de horario",IF(K305=0,"Sin capacidad",IF(L305&gt;K305,"Sobrecupo",IF(I305="Cancelada","OK",IF(COUNTIFS($A$2:$A$501,A305,$D$2:$D$501,D305,$F$2:$F$501,"&lt;"&amp;H305,$H$2:$H$501,"&gt;"&amp;F305,$I$2:$I$501,"&lt;&gt;Cancelada")-1&gt;0,"Traslape","OK")))))))</f>
        <v/>
      </c>
      <c r="P305" s="23" t="n"/>
      <c r="Q305">
        <f>IFERROR(IF(INDEX('Bahías'!$A$2:$A$21,ROW()-1)="","",INDEX('Bahías'!$A$2:$A$21,ROW()-1)),"")</f>
        <v/>
      </c>
      <c r="R305">
        <f>IFERROR(IF(INDEX('Configuración'!$G$2:$G$10,ROW()-1)="","",INDEX('Configuración'!$G$2:$G$10,ROW()-1)),"")</f>
        <v/>
      </c>
    </row>
    <row r="306">
      <c r="A306" s="11" t="n"/>
      <c r="B306" s="12" t="n"/>
      <c r="C306" s="17" t="n"/>
      <c r="D306" s="17" t="n"/>
      <c r="E306" s="17" t="n"/>
      <c r="F306" s="34" t="n"/>
      <c r="G306" s="19" t="n"/>
      <c r="H306" s="35">
        <f>IF(OR(F306="",G306=""),"",F306+G306/24)</f>
        <v/>
      </c>
      <c r="I306" s="17" t="n"/>
      <c r="J306" s="5">
        <f>IF(OR(A306="",G306="",I306=""),"",IF(I306="Cancelada",0,G306))</f>
        <v/>
      </c>
      <c r="K306" s="5">
        <f>IF(OR(A306="",D306=""),"",IF(COUNTIF('Configuración'!$D$2:$D$31,A306)&gt;0,0,IF(IFERROR(VLOOKUP(D306,'Bahías'!$A$2:$J$21,3,FALSE),"No")&lt;&gt;"Sí",0,IFERROR(CHOOSE(WEEKDAY(A306,2),VLOOKUP(D306,'Bahías'!$A$2:$J$21,4,FALSE),VLOOKUP(D306,'Bahías'!$A$2:$J$21,5,FALSE),VLOOKUP(D306,'Bahías'!$A$2:$J$21,6,FALSE),VLOOKUP(D306,'Bahías'!$A$2:$J$21,7,FALSE),VLOOKUP(D306,'Bahías'!$A$2:$J$21,8,FALSE),VLOOKUP(D306,'Bahías'!$A$2:$J$21,9,FALSE),VLOOKUP(D306,'Bahías'!$A$2:$J$21,10,FALSE)),""))))</f>
        <v/>
      </c>
      <c r="L306" s="5">
        <f>IF(OR(A306="",D306=""),"",SUMIFS($J$2:$J$501,$A$2:$A$501,A306,$D$2:$D$501,D306))</f>
        <v/>
      </c>
      <c r="M306" s="5">
        <f>IF(OR(K306="",L306=""),"",K306-L306)</f>
        <v/>
      </c>
      <c r="N306" s="21">
        <f>IFERROR(L306/K306,"")</f>
        <v/>
      </c>
      <c r="O306" s="22">
        <f>IF(OR(A306="",D306="",F306="",G306="",H306="",I306=""),"",IF(COUNTIF('Configuración'!$D$2:$D$31,A306)&gt;0,"Día cerrado",IF(OR(F306&lt;'Configuración'!$B$5,H306&gt;'Configuración'!$B$6),"Fuera de horario",IF(K306=0,"Sin capacidad",IF(L306&gt;K306,"Sobrecupo",IF(I306="Cancelada","OK",IF(COUNTIFS($A$2:$A$501,A306,$D$2:$D$501,D306,$F$2:$F$501,"&lt;"&amp;H306,$H$2:$H$501,"&gt;"&amp;F306,$I$2:$I$501,"&lt;&gt;Cancelada")-1&gt;0,"Traslape","OK")))))))</f>
        <v/>
      </c>
      <c r="P306" s="23" t="n"/>
      <c r="Q306">
        <f>IFERROR(IF(INDEX('Bahías'!$A$2:$A$21,ROW()-1)="","",INDEX('Bahías'!$A$2:$A$21,ROW()-1)),"")</f>
        <v/>
      </c>
      <c r="R306">
        <f>IFERROR(IF(INDEX('Configuración'!$G$2:$G$10,ROW()-1)="","",INDEX('Configuración'!$G$2:$G$10,ROW()-1)),"")</f>
        <v/>
      </c>
    </row>
    <row r="307">
      <c r="A307" s="11" t="n"/>
      <c r="B307" s="12" t="n"/>
      <c r="C307" s="17" t="n"/>
      <c r="D307" s="17" t="n"/>
      <c r="E307" s="17" t="n"/>
      <c r="F307" s="34" t="n"/>
      <c r="G307" s="19" t="n"/>
      <c r="H307" s="36">
        <f>IF(OR(F307="",G307=""),"",F307+G307/24)</f>
        <v/>
      </c>
      <c r="I307" s="17" t="n"/>
      <c r="J307" s="25">
        <f>IF(OR(A307="",G307="",I307=""),"",IF(I307="Cancelada",0,G307))</f>
        <v/>
      </c>
      <c r="K307" s="25">
        <f>IF(OR(A307="",D307=""),"",IF(COUNTIF('Configuración'!$D$2:$D$31,A307)&gt;0,0,IF(IFERROR(VLOOKUP(D307,'Bahías'!$A$2:$J$21,3,FALSE),"No")&lt;&gt;"Sí",0,IFERROR(CHOOSE(WEEKDAY(A307,2),VLOOKUP(D307,'Bahías'!$A$2:$J$21,4,FALSE),VLOOKUP(D307,'Bahías'!$A$2:$J$21,5,FALSE),VLOOKUP(D307,'Bahías'!$A$2:$J$21,6,FALSE),VLOOKUP(D307,'Bahías'!$A$2:$J$21,7,FALSE),VLOOKUP(D307,'Bahías'!$A$2:$J$21,8,FALSE),VLOOKUP(D307,'Bahías'!$A$2:$J$21,9,FALSE),VLOOKUP(D307,'Bahías'!$A$2:$J$21,10,FALSE)),""))))</f>
        <v/>
      </c>
      <c r="L307" s="25">
        <f>IF(OR(A307="",D307=""),"",SUMIFS($J$2:$J$501,$A$2:$A$501,A307,$D$2:$D$501,D307))</f>
        <v/>
      </c>
      <c r="M307" s="25">
        <f>IF(OR(K307="",L307=""),"",K307-L307)</f>
        <v/>
      </c>
      <c r="N307" s="26">
        <f>IFERROR(L307/K307,"")</f>
        <v/>
      </c>
      <c r="O307" s="27">
        <f>IF(OR(A307="",D307="",F307="",G307="",H307="",I307=""),"",IF(COUNTIF('Configuración'!$D$2:$D$31,A307)&gt;0,"Día cerrado",IF(OR(F307&lt;'Configuración'!$B$5,H307&gt;'Configuración'!$B$6),"Fuera de horario",IF(K307=0,"Sin capacidad",IF(L307&gt;K307,"Sobrecupo",IF(I307="Cancelada","OK",IF(COUNTIFS($A$2:$A$501,A307,$D$2:$D$501,D307,$F$2:$F$501,"&lt;"&amp;H307,$H$2:$H$501,"&gt;"&amp;F307,$I$2:$I$501,"&lt;&gt;Cancelada")-1&gt;0,"Traslape","OK")))))))</f>
        <v/>
      </c>
      <c r="P307" s="23" t="n"/>
      <c r="Q307">
        <f>IFERROR(IF(INDEX('Bahías'!$A$2:$A$21,ROW()-1)="","",INDEX('Bahías'!$A$2:$A$21,ROW()-1)),"")</f>
        <v/>
      </c>
      <c r="R307">
        <f>IFERROR(IF(INDEX('Configuración'!$G$2:$G$10,ROW()-1)="","",INDEX('Configuración'!$G$2:$G$10,ROW()-1)),"")</f>
        <v/>
      </c>
    </row>
    <row r="308">
      <c r="A308" s="11" t="n"/>
      <c r="B308" s="12" t="n"/>
      <c r="C308" s="17" t="n"/>
      <c r="D308" s="17" t="n"/>
      <c r="E308" s="17" t="n"/>
      <c r="F308" s="34" t="n"/>
      <c r="G308" s="19" t="n"/>
      <c r="H308" s="35">
        <f>IF(OR(F308="",G308=""),"",F308+G308/24)</f>
        <v/>
      </c>
      <c r="I308" s="17" t="n"/>
      <c r="J308" s="5">
        <f>IF(OR(A308="",G308="",I308=""),"",IF(I308="Cancelada",0,G308))</f>
        <v/>
      </c>
      <c r="K308" s="5">
        <f>IF(OR(A308="",D308=""),"",IF(COUNTIF('Configuración'!$D$2:$D$31,A308)&gt;0,0,IF(IFERROR(VLOOKUP(D308,'Bahías'!$A$2:$J$21,3,FALSE),"No")&lt;&gt;"Sí",0,IFERROR(CHOOSE(WEEKDAY(A308,2),VLOOKUP(D308,'Bahías'!$A$2:$J$21,4,FALSE),VLOOKUP(D308,'Bahías'!$A$2:$J$21,5,FALSE),VLOOKUP(D308,'Bahías'!$A$2:$J$21,6,FALSE),VLOOKUP(D308,'Bahías'!$A$2:$J$21,7,FALSE),VLOOKUP(D308,'Bahías'!$A$2:$J$21,8,FALSE),VLOOKUP(D308,'Bahías'!$A$2:$J$21,9,FALSE),VLOOKUP(D308,'Bahías'!$A$2:$J$21,10,FALSE)),""))))</f>
        <v/>
      </c>
      <c r="L308" s="5">
        <f>IF(OR(A308="",D308=""),"",SUMIFS($J$2:$J$501,$A$2:$A$501,A308,$D$2:$D$501,D308))</f>
        <v/>
      </c>
      <c r="M308" s="5">
        <f>IF(OR(K308="",L308=""),"",K308-L308)</f>
        <v/>
      </c>
      <c r="N308" s="21">
        <f>IFERROR(L308/K308,"")</f>
        <v/>
      </c>
      <c r="O308" s="22">
        <f>IF(OR(A308="",D308="",F308="",G308="",H308="",I308=""),"",IF(COUNTIF('Configuración'!$D$2:$D$31,A308)&gt;0,"Día cerrado",IF(OR(F308&lt;'Configuración'!$B$5,H308&gt;'Configuración'!$B$6),"Fuera de horario",IF(K308=0,"Sin capacidad",IF(L308&gt;K308,"Sobrecupo",IF(I308="Cancelada","OK",IF(COUNTIFS($A$2:$A$501,A308,$D$2:$D$501,D308,$F$2:$F$501,"&lt;"&amp;H308,$H$2:$H$501,"&gt;"&amp;F308,$I$2:$I$501,"&lt;&gt;Cancelada")-1&gt;0,"Traslape","OK")))))))</f>
        <v/>
      </c>
      <c r="P308" s="23" t="n"/>
      <c r="Q308">
        <f>IFERROR(IF(INDEX('Bahías'!$A$2:$A$21,ROW()-1)="","",INDEX('Bahías'!$A$2:$A$21,ROW()-1)),"")</f>
        <v/>
      </c>
      <c r="R308">
        <f>IFERROR(IF(INDEX('Configuración'!$G$2:$G$10,ROW()-1)="","",INDEX('Configuración'!$G$2:$G$10,ROW()-1)),"")</f>
        <v/>
      </c>
    </row>
    <row r="309">
      <c r="A309" s="11" t="n"/>
      <c r="B309" s="12" t="n"/>
      <c r="C309" s="17" t="n"/>
      <c r="D309" s="17" t="n"/>
      <c r="E309" s="17" t="n"/>
      <c r="F309" s="34" t="n"/>
      <c r="G309" s="19" t="n"/>
      <c r="H309" s="36">
        <f>IF(OR(F309="",G309=""),"",F309+G309/24)</f>
        <v/>
      </c>
      <c r="I309" s="17" t="n"/>
      <c r="J309" s="25">
        <f>IF(OR(A309="",G309="",I309=""),"",IF(I309="Cancelada",0,G309))</f>
        <v/>
      </c>
      <c r="K309" s="25">
        <f>IF(OR(A309="",D309=""),"",IF(COUNTIF('Configuración'!$D$2:$D$31,A309)&gt;0,0,IF(IFERROR(VLOOKUP(D309,'Bahías'!$A$2:$J$21,3,FALSE),"No")&lt;&gt;"Sí",0,IFERROR(CHOOSE(WEEKDAY(A309,2),VLOOKUP(D309,'Bahías'!$A$2:$J$21,4,FALSE),VLOOKUP(D309,'Bahías'!$A$2:$J$21,5,FALSE),VLOOKUP(D309,'Bahías'!$A$2:$J$21,6,FALSE),VLOOKUP(D309,'Bahías'!$A$2:$J$21,7,FALSE),VLOOKUP(D309,'Bahías'!$A$2:$J$21,8,FALSE),VLOOKUP(D309,'Bahías'!$A$2:$J$21,9,FALSE),VLOOKUP(D309,'Bahías'!$A$2:$J$21,10,FALSE)),""))))</f>
        <v/>
      </c>
      <c r="L309" s="25">
        <f>IF(OR(A309="",D309=""),"",SUMIFS($J$2:$J$501,$A$2:$A$501,A309,$D$2:$D$501,D309))</f>
        <v/>
      </c>
      <c r="M309" s="25">
        <f>IF(OR(K309="",L309=""),"",K309-L309)</f>
        <v/>
      </c>
      <c r="N309" s="26">
        <f>IFERROR(L309/K309,"")</f>
        <v/>
      </c>
      <c r="O309" s="27">
        <f>IF(OR(A309="",D309="",F309="",G309="",H309="",I309=""),"",IF(COUNTIF('Configuración'!$D$2:$D$31,A309)&gt;0,"Día cerrado",IF(OR(F309&lt;'Configuración'!$B$5,H309&gt;'Configuración'!$B$6),"Fuera de horario",IF(K309=0,"Sin capacidad",IF(L309&gt;K309,"Sobrecupo",IF(I309="Cancelada","OK",IF(COUNTIFS($A$2:$A$501,A309,$D$2:$D$501,D309,$F$2:$F$501,"&lt;"&amp;H309,$H$2:$H$501,"&gt;"&amp;F309,$I$2:$I$501,"&lt;&gt;Cancelada")-1&gt;0,"Traslape","OK")))))))</f>
        <v/>
      </c>
      <c r="P309" s="23" t="n"/>
      <c r="Q309">
        <f>IFERROR(IF(INDEX('Bahías'!$A$2:$A$21,ROW()-1)="","",INDEX('Bahías'!$A$2:$A$21,ROW()-1)),"")</f>
        <v/>
      </c>
      <c r="R309">
        <f>IFERROR(IF(INDEX('Configuración'!$G$2:$G$10,ROW()-1)="","",INDEX('Configuración'!$G$2:$G$10,ROW()-1)),"")</f>
        <v/>
      </c>
    </row>
    <row r="310">
      <c r="A310" s="11" t="n"/>
      <c r="B310" s="12" t="n"/>
      <c r="C310" s="17" t="n"/>
      <c r="D310" s="17" t="n"/>
      <c r="E310" s="17" t="n"/>
      <c r="F310" s="34" t="n"/>
      <c r="G310" s="19" t="n"/>
      <c r="H310" s="35">
        <f>IF(OR(F310="",G310=""),"",F310+G310/24)</f>
        <v/>
      </c>
      <c r="I310" s="17" t="n"/>
      <c r="J310" s="5">
        <f>IF(OR(A310="",G310="",I310=""),"",IF(I310="Cancelada",0,G310))</f>
        <v/>
      </c>
      <c r="K310" s="5">
        <f>IF(OR(A310="",D310=""),"",IF(COUNTIF('Configuración'!$D$2:$D$31,A310)&gt;0,0,IF(IFERROR(VLOOKUP(D310,'Bahías'!$A$2:$J$21,3,FALSE),"No")&lt;&gt;"Sí",0,IFERROR(CHOOSE(WEEKDAY(A310,2),VLOOKUP(D310,'Bahías'!$A$2:$J$21,4,FALSE),VLOOKUP(D310,'Bahías'!$A$2:$J$21,5,FALSE),VLOOKUP(D310,'Bahías'!$A$2:$J$21,6,FALSE),VLOOKUP(D310,'Bahías'!$A$2:$J$21,7,FALSE),VLOOKUP(D310,'Bahías'!$A$2:$J$21,8,FALSE),VLOOKUP(D310,'Bahías'!$A$2:$J$21,9,FALSE),VLOOKUP(D310,'Bahías'!$A$2:$J$21,10,FALSE)),""))))</f>
        <v/>
      </c>
      <c r="L310" s="5">
        <f>IF(OR(A310="",D310=""),"",SUMIFS($J$2:$J$501,$A$2:$A$501,A310,$D$2:$D$501,D310))</f>
        <v/>
      </c>
      <c r="M310" s="5">
        <f>IF(OR(K310="",L310=""),"",K310-L310)</f>
        <v/>
      </c>
      <c r="N310" s="21">
        <f>IFERROR(L310/K310,"")</f>
        <v/>
      </c>
      <c r="O310" s="22">
        <f>IF(OR(A310="",D310="",F310="",G310="",H310="",I310=""),"",IF(COUNTIF('Configuración'!$D$2:$D$31,A310)&gt;0,"Día cerrado",IF(OR(F310&lt;'Configuración'!$B$5,H310&gt;'Configuración'!$B$6),"Fuera de horario",IF(K310=0,"Sin capacidad",IF(L310&gt;K310,"Sobrecupo",IF(I310="Cancelada","OK",IF(COUNTIFS($A$2:$A$501,A310,$D$2:$D$501,D310,$F$2:$F$501,"&lt;"&amp;H310,$H$2:$H$501,"&gt;"&amp;F310,$I$2:$I$501,"&lt;&gt;Cancelada")-1&gt;0,"Traslape","OK")))))))</f>
        <v/>
      </c>
      <c r="P310" s="23" t="n"/>
      <c r="Q310">
        <f>IFERROR(IF(INDEX('Bahías'!$A$2:$A$21,ROW()-1)="","",INDEX('Bahías'!$A$2:$A$21,ROW()-1)),"")</f>
        <v/>
      </c>
      <c r="R310">
        <f>IFERROR(IF(INDEX('Configuración'!$G$2:$G$10,ROW()-1)="","",INDEX('Configuración'!$G$2:$G$10,ROW()-1)),"")</f>
        <v/>
      </c>
    </row>
    <row r="311">
      <c r="A311" s="11" t="n"/>
      <c r="B311" s="12" t="n"/>
      <c r="C311" s="17" t="n"/>
      <c r="D311" s="17" t="n"/>
      <c r="E311" s="17" t="n"/>
      <c r="F311" s="34" t="n"/>
      <c r="G311" s="19" t="n"/>
      <c r="H311" s="36">
        <f>IF(OR(F311="",G311=""),"",F311+G311/24)</f>
        <v/>
      </c>
      <c r="I311" s="17" t="n"/>
      <c r="J311" s="25">
        <f>IF(OR(A311="",G311="",I311=""),"",IF(I311="Cancelada",0,G311))</f>
        <v/>
      </c>
      <c r="K311" s="25">
        <f>IF(OR(A311="",D311=""),"",IF(COUNTIF('Configuración'!$D$2:$D$31,A311)&gt;0,0,IF(IFERROR(VLOOKUP(D311,'Bahías'!$A$2:$J$21,3,FALSE),"No")&lt;&gt;"Sí",0,IFERROR(CHOOSE(WEEKDAY(A311,2),VLOOKUP(D311,'Bahías'!$A$2:$J$21,4,FALSE),VLOOKUP(D311,'Bahías'!$A$2:$J$21,5,FALSE),VLOOKUP(D311,'Bahías'!$A$2:$J$21,6,FALSE),VLOOKUP(D311,'Bahías'!$A$2:$J$21,7,FALSE),VLOOKUP(D311,'Bahías'!$A$2:$J$21,8,FALSE),VLOOKUP(D311,'Bahías'!$A$2:$J$21,9,FALSE),VLOOKUP(D311,'Bahías'!$A$2:$J$21,10,FALSE)),""))))</f>
        <v/>
      </c>
      <c r="L311" s="25">
        <f>IF(OR(A311="",D311=""),"",SUMIFS($J$2:$J$501,$A$2:$A$501,A311,$D$2:$D$501,D311))</f>
        <v/>
      </c>
      <c r="M311" s="25">
        <f>IF(OR(K311="",L311=""),"",K311-L311)</f>
        <v/>
      </c>
      <c r="N311" s="26">
        <f>IFERROR(L311/K311,"")</f>
        <v/>
      </c>
      <c r="O311" s="27">
        <f>IF(OR(A311="",D311="",F311="",G311="",H311="",I311=""),"",IF(COUNTIF('Configuración'!$D$2:$D$31,A311)&gt;0,"Día cerrado",IF(OR(F311&lt;'Configuración'!$B$5,H311&gt;'Configuración'!$B$6),"Fuera de horario",IF(K311=0,"Sin capacidad",IF(L311&gt;K311,"Sobrecupo",IF(I311="Cancelada","OK",IF(COUNTIFS($A$2:$A$501,A311,$D$2:$D$501,D311,$F$2:$F$501,"&lt;"&amp;H311,$H$2:$H$501,"&gt;"&amp;F311,$I$2:$I$501,"&lt;&gt;Cancelada")-1&gt;0,"Traslape","OK")))))))</f>
        <v/>
      </c>
      <c r="P311" s="23" t="n"/>
      <c r="Q311">
        <f>IFERROR(IF(INDEX('Bahías'!$A$2:$A$21,ROW()-1)="","",INDEX('Bahías'!$A$2:$A$21,ROW()-1)),"")</f>
        <v/>
      </c>
      <c r="R311">
        <f>IFERROR(IF(INDEX('Configuración'!$G$2:$G$10,ROW()-1)="","",INDEX('Configuración'!$G$2:$G$10,ROW()-1)),"")</f>
        <v/>
      </c>
    </row>
    <row r="312">
      <c r="A312" s="11" t="n"/>
      <c r="B312" s="12" t="n"/>
      <c r="C312" s="17" t="n"/>
      <c r="D312" s="17" t="n"/>
      <c r="E312" s="17" t="n"/>
      <c r="F312" s="34" t="n"/>
      <c r="G312" s="19" t="n"/>
      <c r="H312" s="35">
        <f>IF(OR(F312="",G312=""),"",F312+G312/24)</f>
        <v/>
      </c>
      <c r="I312" s="17" t="n"/>
      <c r="J312" s="5">
        <f>IF(OR(A312="",G312="",I312=""),"",IF(I312="Cancelada",0,G312))</f>
        <v/>
      </c>
      <c r="K312" s="5">
        <f>IF(OR(A312="",D312=""),"",IF(COUNTIF('Configuración'!$D$2:$D$31,A312)&gt;0,0,IF(IFERROR(VLOOKUP(D312,'Bahías'!$A$2:$J$21,3,FALSE),"No")&lt;&gt;"Sí",0,IFERROR(CHOOSE(WEEKDAY(A312,2),VLOOKUP(D312,'Bahías'!$A$2:$J$21,4,FALSE),VLOOKUP(D312,'Bahías'!$A$2:$J$21,5,FALSE),VLOOKUP(D312,'Bahías'!$A$2:$J$21,6,FALSE),VLOOKUP(D312,'Bahías'!$A$2:$J$21,7,FALSE),VLOOKUP(D312,'Bahías'!$A$2:$J$21,8,FALSE),VLOOKUP(D312,'Bahías'!$A$2:$J$21,9,FALSE),VLOOKUP(D312,'Bahías'!$A$2:$J$21,10,FALSE)),""))))</f>
        <v/>
      </c>
      <c r="L312" s="5">
        <f>IF(OR(A312="",D312=""),"",SUMIFS($J$2:$J$501,$A$2:$A$501,A312,$D$2:$D$501,D312))</f>
        <v/>
      </c>
      <c r="M312" s="5">
        <f>IF(OR(K312="",L312=""),"",K312-L312)</f>
        <v/>
      </c>
      <c r="N312" s="21">
        <f>IFERROR(L312/K312,"")</f>
        <v/>
      </c>
      <c r="O312" s="22">
        <f>IF(OR(A312="",D312="",F312="",G312="",H312="",I312=""),"",IF(COUNTIF('Configuración'!$D$2:$D$31,A312)&gt;0,"Día cerrado",IF(OR(F312&lt;'Configuración'!$B$5,H312&gt;'Configuración'!$B$6),"Fuera de horario",IF(K312=0,"Sin capacidad",IF(L312&gt;K312,"Sobrecupo",IF(I312="Cancelada","OK",IF(COUNTIFS($A$2:$A$501,A312,$D$2:$D$501,D312,$F$2:$F$501,"&lt;"&amp;H312,$H$2:$H$501,"&gt;"&amp;F312,$I$2:$I$501,"&lt;&gt;Cancelada")-1&gt;0,"Traslape","OK")))))))</f>
        <v/>
      </c>
      <c r="P312" s="23" t="n"/>
      <c r="Q312">
        <f>IFERROR(IF(INDEX('Bahías'!$A$2:$A$21,ROW()-1)="","",INDEX('Bahías'!$A$2:$A$21,ROW()-1)),"")</f>
        <v/>
      </c>
      <c r="R312">
        <f>IFERROR(IF(INDEX('Configuración'!$G$2:$G$10,ROW()-1)="","",INDEX('Configuración'!$G$2:$G$10,ROW()-1)),"")</f>
        <v/>
      </c>
    </row>
    <row r="313">
      <c r="A313" s="11" t="n"/>
      <c r="B313" s="12" t="n"/>
      <c r="C313" s="17" t="n"/>
      <c r="D313" s="17" t="n"/>
      <c r="E313" s="17" t="n"/>
      <c r="F313" s="34" t="n"/>
      <c r="G313" s="19" t="n"/>
      <c r="H313" s="36">
        <f>IF(OR(F313="",G313=""),"",F313+G313/24)</f>
        <v/>
      </c>
      <c r="I313" s="17" t="n"/>
      <c r="J313" s="25">
        <f>IF(OR(A313="",G313="",I313=""),"",IF(I313="Cancelada",0,G313))</f>
        <v/>
      </c>
      <c r="K313" s="25">
        <f>IF(OR(A313="",D313=""),"",IF(COUNTIF('Configuración'!$D$2:$D$31,A313)&gt;0,0,IF(IFERROR(VLOOKUP(D313,'Bahías'!$A$2:$J$21,3,FALSE),"No")&lt;&gt;"Sí",0,IFERROR(CHOOSE(WEEKDAY(A313,2),VLOOKUP(D313,'Bahías'!$A$2:$J$21,4,FALSE),VLOOKUP(D313,'Bahías'!$A$2:$J$21,5,FALSE),VLOOKUP(D313,'Bahías'!$A$2:$J$21,6,FALSE),VLOOKUP(D313,'Bahías'!$A$2:$J$21,7,FALSE),VLOOKUP(D313,'Bahías'!$A$2:$J$21,8,FALSE),VLOOKUP(D313,'Bahías'!$A$2:$J$21,9,FALSE),VLOOKUP(D313,'Bahías'!$A$2:$J$21,10,FALSE)),""))))</f>
        <v/>
      </c>
      <c r="L313" s="25">
        <f>IF(OR(A313="",D313=""),"",SUMIFS($J$2:$J$501,$A$2:$A$501,A313,$D$2:$D$501,D313))</f>
        <v/>
      </c>
      <c r="M313" s="25">
        <f>IF(OR(K313="",L313=""),"",K313-L313)</f>
        <v/>
      </c>
      <c r="N313" s="26">
        <f>IFERROR(L313/K313,"")</f>
        <v/>
      </c>
      <c r="O313" s="27">
        <f>IF(OR(A313="",D313="",F313="",G313="",H313="",I313=""),"",IF(COUNTIF('Configuración'!$D$2:$D$31,A313)&gt;0,"Día cerrado",IF(OR(F313&lt;'Configuración'!$B$5,H313&gt;'Configuración'!$B$6),"Fuera de horario",IF(K313=0,"Sin capacidad",IF(L313&gt;K313,"Sobrecupo",IF(I313="Cancelada","OK",IF(COUNTIFS($A$2:$A$501,A313,$D$2:$D$501,D313,$F$2:$F$501,"&lt;"&amp;H313,$H$2:$H$501,"&gt;"&amp;F313,$I$2:$I$501,"&lt;&gt;Cancelada")-1&gt;0,"Traslape","OK")))))))</f>
        <v/>
      </c>
      <c r="P313" s="23" t="n"/>
      <c r="Q313">
        <f>IFERROR(IF(INDEX('Bahías'!$A$2:$A$21,ROW()-1)="","",INDEX('Bahías'!$A$2:$A$21,ROW()-1)),"")</f>
        <v/>
      </c>
      <c r="R313">
        <f>IFERROR(IF(INDEX('Configuración'!$G$2:$G$10,ROW()-1)="","",INDEX('Configuración'!$G$2:$G$10,ROW()-1)),"")</f>
        <v/>
      </c>
    </row>
    <row r="314">
      <c r="A314" s="11" t="n"/>
      <c r="B314" s="12" t="n"/>
      <c r="C314" s="17" t="n"/>
      <c r="D314" s="17" t="n"/>
      <c r="E314" s="17" t="n"/>
      <c r="F314" s="34" t="n"/>
      <c r="G314" s="19" t="n"/>
      <c r="H314" s="35">
        <f>IF(OR(F314="",G314=""),"",F314+G314/24)</f>
        <v/>
      </c>
      <c r="I314" s="17" t="n"/>
      <c r="J314" s="5">
        <f>IF(OR(A314="",G314="",I314=""),"",IF(I314="Cancelada",0,G314))</f>
        <v/>
      </c>
      <c r="K314" s="5">
        <f>IF(OR(A314="",D314=""),"",IF(COUNTIF('Configuración'!$D$2:$D$31,A314)&gt;0,0,IF(IFERROR(VLOOKUP(D314,'Bahías'!$A$2:$J$21,3,FALSE),"No")&lt;&gt;"Sí",0,IFERROR(CHOOSE(WEEKDAY(A314,2),VLOOKUP(D314,'Bahías'!$A$2:$J$21,4,FALSE),VLOOKUP(D314,'Bahías'!$A$2:$J$21,5,FALSE),VLOOKUP(D314,'Bahías'!$A$2:$J$21,6,FALSE),VLOOKUP(D314,'Bahías'!$A$2:$J$21,7,FALSE),VLOOKUP(D314,'Bahías'!$A$2:$J$21,8,FALSE),VLOOKUP(D314,'Bahías'!$A$2:$J$21,9,FALSE),VLOOKUP(D314,'Bahías'!$A$2:$J$21,10,FALSE)),""))))</f>
        <v/>
      </c>
      <c r="L314" s="5">
        <f>IF(OR(A314="",D314=""),"",SUMIFS($J$2:$J$501,$A$2:$A$501,A314,$D$2:$D$501,D314))</f>
        <v/>
      </c>
      <c r="M314" s="5">
        <f>IF(OR(K314="",L314=""),"",K314-L314)</f>
        <v/>
      </c>
      <c r="N314" s="21">
        <f>IFERROR(L314/K314,"")</f>
        <v/>
      </c>
      <c r="O314" s="22">
        <f>IF(OR(A314="",D314="",F314="",G314="",H314="",I314=""),"",IF(COUNTIF('Configuración'!$D$2:$D$31,A314)&gt;0,"Día cerrado",IF(OR(F314&lt;'Configuración'!$B$5,H314&gt;'Configuración'!$B$6),"Fuera de horario",IF(K314=0,"Sin capacidad",IF(L314&gt;K314,"Sobrecupo",IF(I314="Cancelada","OK",IF(COUNTIFS($A$2:$A$501,A314,$D$2:$D$501,D314,$F$2:$F$501,"&lt;"&amp;H314,$H$2:$H$501,"&gt;"&amp;F314,$I$2:$I$501,"&lt;&gt;Cancelada")-1&gt;0,"Traslape","OK")))))))</f>
        <v/>
      </c>
      <c r="P314" s="23" t="n"/>
      <c r="Q314">
        <f>IFERROR(IF(INDEX('Bahías'!$A$2:$A$21,ROW()-1)="","",INDEX('Bahías'!$A$2:$A$21,ROW()-1)),"")</f>
        <v/>
      </c>
      <c r="R314">
        <f>IFERROR(IF(INDEX('Configuración'!$G$2:$G$10,ROW()-1)="","",INDEX('Configuración'!$G$2:$G$10,ROW()-1)),"")</f>
        <v/>
      </c>
    </row>
    <row r="315">
      <c r="A315" s="11" t="n"/>
      <c r="B315" s="12" t="n"/>
      <c r="C315" s="17" t="n"/>
      <c r="D315" s="17" t="n"/>
      <c r="E315" s="17" t="n"/>
      <c r="F315" s="34" t="n"/>
      <c r="G315" s="19" t="n"/>
      <c r="H315" s="36">
        <f>IF(OR(F315="",G315=""),"",F315+G315/24)</f>
        <v/>
      </c>
      <c r="I315" s="17" t="n"/>
      <c r="J315" s="25">
        <f>IF(OR(A315="",G315="",I315=""),"",IF(I315="Cancelada",0,G315))</f>
        <v/>
      </c>
      <c r="K315" s="25">
        <f>IF(OR(A315="",D315=""),"",IF(COUNTIF('Configuración'!$D$2:$D$31,A315)&gt;0,0,IF(IFERROR(VLOOKUP(D315,'Bahías'!$A$2:$J$21,3,FALSE),"No")&lt;&gt;"Sí",0,IFERROR(CHOOSE(WEEKDAY(A315,2),VLOOKUP(D315,'Bahías'!$A$2:$J$21,4,FALSE),VLOOKUP(D315,'Bahías'!$A$2:$J$21,5,FALSE),VLOOKUP(D315,'Bahías'!$A$2:$J$21,6,FALSE),VLOOKUP(D315,'Bahías'!$A$2:$J$21,7,FALSE),VLOOKUP(D315,'Bahías'!$A$2:$J$21,8,FALSE),VLOOKUP(D315,'Bahías'!$A$2:$J$21,9,FALSE),VLOOKUP(D315,'Bahías'!$A$2:$J$21,10,FALSE)),""))))</f>
        <v/>
      </c>
      <c r="L315" s="25">
        <f>IF(OR(A315="",D315=""),"",SUMIFS($J$2:$J$501,$A$2:$A$501,A315,$D$2:$D$501,D315))</f>
        <v/>
      </c>
      <c r="M315" s="25">
        <f>IF(OR(K315="",L315=""),"",K315-L315)</f>
        <v/>
      </c>
      <c r="N315" s="26">
        <f>IFERROR(L315/K315,"")</f>
        <v/>
      </c>
      <c r="O315" s="27">
        <f>IF(OR(A315="",D315="",F315="",G315="",H315="",I315=""),"",IF(COUNTIF('Configuración'!$D$2:$D$31,A315)&gt;0,"Día cerrado",IF(OR(F315&lt;'Configuración'!$B$5,H315&gt;'Configuración'!$B$6),"Fuera de horario",IF(K315=0,"Sin capacidad",IF(L315&gt;K315,"Sobrecupo",IF(I315="Cancelada","OK",IF(COUNTIFS($A$2:$A$501,A315,$D$2:$D$501,D315,$F$2:$F$501,"&lt;"&amp;H315,$H$2:$H$501,"&gt;"&amp;F315,$I$2:$I$501,"&lt;&gt;Cancelada")-1&gt;0,"Traslape","OK")))))))</f>
        <v/>
      </c>
      <c r="P315" s="23" t="n"/>
      <c r="Q315">
        <f>IFERROR(IF(INDEX('Bahías'!$A$2:$A$21,ROW()-1)="","",INDEX('Bahías'!$A$2:$A$21,ROW()-1)),"")</f>
        <v/>
      </c>
      <c r="R315">
        <f>IFERROR(IF(INDEX('Configuración'!$G$2:$G$10,ROW()-1)="","",INDEX('Configuración'!$G$2:$G$10,ROW()-1)),"")</f>
        <v/>
      </c>
    </row>
    <row r="316">
      <c r="A316" s="11" t="n"/>
      <c r="B316" s="12" t="n"/>
      <c r="C316" s="17" t="n"/>
      <c r="D316" s="17" t="n"/>
      <c r="E316" s="17" t="n"/>
      <c r="F316" s="34" t="n"/>
      <c r="G316" s="19" t="n"/>
      <c r="H316" s="35">
        <f>IF(OR(F316="",G316=""),"",F316+G316/24)</f>
        <v/>
      </c>
      <c r="I316" s="17" t="n"/>
      <c r="J316" s="5">
        <f>IF(OR(A316="",G316="",I316=""),"",IF(I316="Cancelada",0,G316))</f>
        <v/>
      </c>
      <c r="K316" s="5">
        <f>IF(OR(A316="",D316=""),"",IF(COUNTIF('Configuración'!$D$2:$D$31,A316)&gt;0,0,IF(IFERROR(VLOOKUP(D316,'Bahías'!$A$2:$J$21,3,FALSE),"No")&lt;&gt;"Sí",0,IFERROR(CHOOSE(WEEKDAY(A316,2),VLOOKUP(D316,'Bahías'!$A$2:$J$21,4,FALSE),VLOOKUP(D316,'Bahías'!$A$2:$J$21,5,FALSE),VLOOKUP(D316,'Bahías'!$A$2:$J$21,6,FALSE),VLOOKUP(D316,'Bahías'!$A$2:$J$21,7,FALSE),VLOOKUP(D316,'Bahías'!$A$2:$J$21,8,FALSE),VLOOKUP(D316,'Bahías'!$A$2:$J$21,9,FALSE),VLOOKUP(D316,'Bahías'!$A$2:$J$21,10,FALSE)),""))))</f>
        <v/>
      </c>
      <c r="L316" s="5">
        <f>IF(OR(A316="",D316=""),"",SUMIFS($J$2:$J$501,$A$2:$A$501,A316,$D$2:$D$501,D316))</f>
        <v/>
      </c>
      <c r="M316" s="5">
        <f>IF(OR(K316="",L316=""),"",K316-L316)</f>
        <v/>
      </c>
      <c r="N316" s="21">
        <f>IFERROR(L316/K316,"")</f>
        <v/>
      </c>
      <c r="O316" s="22">
        <f>IF(OR(A316="",D316="",F316="",G316="",H316="",I316=""),"",IF(COUNTIF('Configuración'!$D$2:$D$31,A316)&gt;0,"Día cerrado",IF(OR(F316&lt;'Configuración'!$B$5,H316&gt;'Configuración'!$B$6),"Fuera de horario",IF(K316=0,"Sin capacidad",IF(L316&gt;K316,"Sobrecupo",IF(I316="Cancelada","OK",IF(COUNTIFS($A$2:$A$501,A316,$D$2:$D$501,D316,$F$2:$F$501,"&lt;"&amp;H316,$H$2:$H$501,"&gt;"&amp;F316,$I$2:$I$501,"&lt;&gt;Cancelada")-1&gt;0,"Traslape","OK")))))))</f>
        <v/>
      </c>
      <c r="P316" s="23" t="n"/>
      <c r="Q316">
        <f>IFERROR(IF(INDEX('Bahías'!$A$2:$A$21,ROW()-1)="","",INDEX('Bahías'!$A$2:$A$21,ROW()-1)),"")</f>
        <v/>
      </c>
      <c r="R316">
        <f>IFERROR(IF(INDEX('Configuración'!$G$2:$G$10,ROW()-1)="","",INDEX('Configuración'!$G$2:$G$10,ROW()-1)),"")</f>
        <v/>
      </c>
    </row>
    <row r="317">
      <c r="A317" s="11" t="n"/>
      <c r="B317" s="12" t="n"/>
      <c r="C317" s="17" t="n"/>
      <c r="D317" s="17" t="n"/>
      <c r="E317" s="17" t="n"/>
      <c r="F317" s="34" t="n"/>
      <c r="G317" s="19" t="n"/>
      <c r="H317" s="36">
        <f>IF(OR(F317="",G317=""),"",F317+G317/24)</f>
        <v/>
      </c>
      <c r="I317" s="17" t="n"/>
      <c r="J317" s="25">
        <f>IF(OR(A317="",G317="",I317=""),"",IF(I317="Cancelada",0,G317))</f>
        <v/>
      </c>
      <c r="K317" s="25">
        <f>IF(OR(A317="",D317=""),"",IF(COUNTIF('Configuración'!$D$2:$D$31,A317)&gt;0,0,IF(IFERROR(VLOOKUP(D317,'Bahías'!$A$2:$J$21,3,FALSE),"No")&lt;&gt;"Sí",0,IFERROR(CHOOSE(WEEKDAY(A317,2),VLOOKUP(D317,'Bahías'!$A$2:$J$21,4,FALSE),VLOOKUP(D317,'Bahías'!$A$2:$J$21,5,FALSE),VLOOKUP(D317,'Bahías'!$A$2:$J$21,6,FALSE),VLOOKUP(D317,'Bahías'!$A$2:$J$21,7,FALSE),VLOOKUP(D317,'Bahías'!$A$2:$J$21,8,FALSE),VLOOKUP(D317,'Bahías'!$A$2:$J$21,9,FALSE),VLOOKUP(D317,'Bahías'!$A$2:$J$21,10,FALSE)),""))))</f>
        <v/>
      </c>
      <c r="L317" s="25">
        <f>IF(OR(A317="",D317=""),"",SUMIFS($J$2:$J$501,$A$2:$A$501,A317,$D$2:$D$501,D317))</f>
        <v/>
      </c>
      <c r="M317" s="25">
        <f>IF(OR(K317="",L317=""),"",K317-L317)</f>
        <v/>
      </c>
      <c r="N317" s="26">
        <f>IFERROR(L317/K317,"")</f>
        <v/>
      </c>
      <c r="O317" s="27">
        <f>IF(OR(A317="",D317="",F317="",G317="",H317="",I317=""),"",IF(COUNTIF('Configuración'!$D$2:$D$31,A317)&gt;0,"Día cerrado",IF(OR(F317&lt;'Configuración'!$B$5,H317&gt;'Configuración'!$B$6),"Fuera de horario",IF(K317=0,"Sin capacidad",IF(L317&gt;K317,"Sobrecupo",IF(I317="Cancelada","OK",IF(COUNTIFS($A$2:$A$501,A317,$D$2:$D$501,D317,$F$2:$F$501,"&lt;"&amp;H317,$H$2:$H$501,"&gt;"&amp;F317,$I$2:$I$501,"&lt;&gt;Cancelada")-1&gt;0,"Traslape","OK")))))))</f>
        <v/>
      </c>
      <c r="P317" s="23" t="n"/>
      <c r="Q317">
        <f>IFERROR(IF(INDEX('Bahías'!$A$2:$A$21,ROW()-1)="","",INDEX('Bahías'!$A$2:$A$21,ROW()-1)),"")</f>
        <v/>
      </c>
      <c r="R317">
        <f>IFERROR(IF(INDEX('Configuración'!$G$2:$G$10,ROW()-1)="","",INDEX('Configuración'!$G$2:$G$10,ROW()-1)),"")</f>
        <v/>
      </c>
    </row>
    <row r="318">
      <c r="A318" s="11" t="n"/>
      <c r="B318" s="12" t="n"/>
      <c r="C318" s="17" t="n"/>
      <c r="D318" s="17" t="n"/>
      <c r="E318" s="17" t="n"/>
      <c r="F318" s="34" t="n"/>
      <c r="G318" s="19" t="n"/>
      <c r="H318" s="35">
        <f>IF(OR(F318="",G318=""),"",F318+G318/24)</f>
        <v/>
      </c>
      <c r="I318" s="17" t="n"/>
      <c r="J318" s="5">
        <f>IF(OR(A318="",G318="",I318=""),"",IF(I318="Cancelada",0,G318))</f>
        <v/>
      </c>
      <c r="K318" s="5">
        <f>IF(OR(A318="",D318=""),"",IF(COUNTIF('Configuración'!$D$2:$D$31,A318)&gt;0,0,IF(IFERROR(VLOOKUP(D318,'Bahías'!$A$2:$J$21,3,FALSE),"No")&lt;&gt;"Sí",0,IFERROR(CHOOSE(WEEKDAY(A318,2),VLOOKUP(D318,'Bahías'!$A$2:$J$21,4,FALSE),VLOOKUP(D318,'Bahías'!$A$2:$J$21,5,FALSE),VLOOKUP(D318,'Bahías'!$A$2:$J$21,6,FALSE),VLOOKUP(D318,'Bahías'!$A$2:$J$21,7,FALSE),VLOOKUP(D318,'Bahías'!$A$2:$J$21,8,FALSE),VLOOKUP(D318,'Bahías'!$A$2:$J$21,9,FALSE),VLOOKUP(D318,'Bahías'!$A$2:$J$21,10,FALSE)),""))))</f>
        <v/>
      </c>
      <c r="L318" s="5">
        <f>IF(OR(A318="",D318=""),"",SUMIFS($J$2:$J$501,$A$2:$A$501,A318,$D$2:$D$501,D318))</f>
        <v/>
      </c>
      <c r="M318" s="5">
        <f>IF(OR(K318="",L318=""),"",K318-L318)</f>
        <v/>
      </c>
      <c r="N318" s="21">
        <f>IFERROR(L318/K318,"")</f>
        <v/>
      </c>
      <c r="O318" s="22">
        <f>IF(OR(A318="",D318="",F318="",G318="",H318="",I318=""),"",IF(COUNTIF('Configuración'!$D$2:$D$31,A318)&gt;0,"Día cerrado",IF(OR(F318&lt;'Configuración'!$B$5,H318&gt;'Configuración'!$B$6),"Fuera de horario",IF(K318=0,"Sin capacidad",IF(L318&gt;K318,"Sobrecupo",IF(I318="Cancelada","OK",IF(COUNTIFS($A$2:$A$501,A318,$D$2:$D$501,D318,$F$2:$F$501,"&lt;"&amp;H318,$H$2:$H$501,"&gt;"&amp;F318,$I$2:$I$501,"&lt;&gt;Cancelada")-1&gt;0,"Traslape","OK")))))))</f>
        <v/>
      </c>
      <c r="P318" s="23" t="n"/>
      <c r="Q318">
        <f>IFERROR(IF(INDEX('Bahías'!$A$2:$A$21,ROW()-1)="","",INDEX('Bahías'!$A$2:$A$21,ROW()-1)),"")</f>
        <v/>
      </c>
      <c r="R318">
        <f>IFERROR(IF(INDEX('Configuración'!$G$2:$G$10,ROW()-1)="","",INDEX('Configuración'!$G$2:$G$10,ROW()-1)),"")</f>
        <v/>
      </c>
    </row>
    <row r="319">
      <c r="A319" s="11" t="n"/>
      <c r="B319" s="12" t="n"/>
      <c r="C319" s="17" t="n"/>
      <c r="D319" s="17" t="n"/>
      <c r="E319" s="17" t="n"/>
      <c r="F319" s="34" t="n"/>
      <c r="G319" s="19" t="n"/>
      <c r="H319" s="36">
        <f>IF(OR(F319="",G319=""),"",F319+G319/24)</f>
        <v/>
      </c>
      <c r="I319" s="17" t="n"/>
      <c r="J319" s="25">
        <f>IF(OR(A319="",G319="",I319=""),"",IF(I319="Cancelada",0,G319))</f>
        <v/>
      </c>
      <c r="K319" s="25">
        <f>IF(OR(A319="",D319=""),"",IF(COUNTIF('Configuración'!$D$2:$D$31,A319)&gt;0,0,IF(IFERROR(VLOOKUP(D319,'Bahías'!$A$2:$J$21,3,FALSE),"No")&lt;&gt;"Sí",0,IFERROR(CHOOSE(WEEKDAY(A319,2),VLOOKUP(D319,'Bahías'!$A$2:$J$21,4,FALSE),VLOOKUP(D319,'Bahías'!$A$2:$J$21,5,FALSE),VLOOKUP(D319,'Bahías'!$A$2:$J$21,6,FALSE),VLOOKUP(D319,'Bahías'!$A$2:$J$21,7,FALSE),VLOOKUP(D319,'Bahías'!$A$2:$J$21,8,FALSE),VLOOKUP(D319,'Bahías'!$A$2:$J$21,9,FALSE),VLOOKUP(D319,'Bahías'!$A$2:$J$21,10,FALSE)),""))))</f>
        <v/>
      </c>
      <c r="L319" s="25">
        <f>IF(OR(A319="",D319=""),"",SUMIFS($J$2:$J$501,$A$2:$A$501,A319,$D$2:$D$501,D319))</f>
        <v/>
      </c>
      <c r="M319" s="25">
        <f>IF(OR(K319="",L319=""),"",K319-L319)</f>
        <v/>
      </c>
      <c r="N319" s="26">
        <f>IFERROR(L319/K319,"")</f>
        <v/>
      </c>
      <c r="O319" s="27">
        <f>IF(OR(A319="",D319="",F319="",G319="",H319="",I319=""),"",IF(COUNTIF('Configuración'!$D$2:$D$31,A319)&gt;0,"Día cerrado",IF(OR(F319&lt;'Configuración'!$B$5,H319&gt;'Configuración'!$B$6),"Fuera de horario",IF(K319=0,"Sin capacidad",IF(L319&gt;K319,"Sobrecupo",IF(I319="Cancelada","OK",IF(COUNTIFS($A$2:$A$501,A319,$D$2:$D$501,D319,$F$2:$F$501,"&lt;"&amp;H319,$H$2:$H$501,"&gt;"&amp;F319,$I$2:$I$501,"&lt;&gt;Cancelada")-1&gt;0,"Traslape","OK")))))))</f>
        <v/>
      </c>
      <c r="P319" s="23" t="n"/>
      <c r="Q319">
        <f>IFERROR(IF(INDEX('Bahías'!$A$2:$A$21,ROW()-1)="","",INDEX('Bahías'!$A$2:$A$21,ROW()-1)),"")</f>
        <v/>
      </c>
      <c r="R319">
        <f>IFERROR(IF(INDEX('Configuración'!$G$2:$G$10,ROW()-1)="","",INDEX('Configuración'!$G$2:$G$10,ROW()-1)),"")</f>
        <v/>
      </c>
    </row>
    <row r="320">
      <c r="A320" s="11" t="n"/>
      <c r="B320" s="12" t="n"/>
      <c r="C320" s="17" t="n"/>
      <c r="D320" s="17" t="n"/>
      <c r="E320" s="17" t="n"/>
      <c r="F320" s="34" t="n"/>
      <c r="G320" s="19" t="n"/>
      <c r="H320" s="35">
        <f>IF(OR(F320="",G320=""),"",F320+G320/24)</f>
        <v/>
      </c>
      <c r="I320" s="17" t="n"/>
      <c r="J320" s="5">
        <f>IF(OR(A320="",G320="",I320=""),"",IF(I320="Cancelada",0,G320))</f>
        <v/>
      </c>
      <c r="K320" s="5">
        <f>IF(OR(A320="",D320=""),"",IF(COUNTIF('Configuración'!$D$2:$D$31,A320)&gt;0,0,IF(IFERROR(VLOOKUP(D320,'Bahías'!$A$2:$J$21,3,FALSE),"No")&lt;&gt;"Sí",0,IFERROR(CHOOSE(WEEKDAY(A320,2),VLOOKUP(D320,'Bahías'!$A$2:$J$21,4,FALSE),VLOOKUP(D320,'Bahías'!$A$2:$J$21,5,FALSE),VLOOKUP(D320,'Bahías'!$A$2:$J$21,6,FALSE),VLOOKUP(D320,'Bahías'!$A$2:$J$21,7,FALSE),VLOOKUP(D320,'Bahías'!$A$2:$J$21,8,FALSE),VLOOKUP(D320,'Bahías'!$A$2:$J$21,9,FALSE),VLOOKUP(D320,'Bahías'!$A$2:$J$21,10,FALSE)),""))))</f>
        <v/>
      </c>
      <c r="L320" s="5">
        <f>IF(OR(A320="",D320=""),"",SUMIFS($J$2:$J$501,$A$2:$A$501,A320,$D$2:$D$501,D320))</f>
        <v/>
      </c>
      <c r="M320" s="5">
        <f>IF(OR(K320="",L320=""),"",K320-L320)</f>
        <v/>
      </c>
      <c r="N320" s="21">
        <f>IFERROR(L320/K320,"")</f>
        <v/>
      </c>
      <c r="O320" s="22">
        <f>IF(OR(A320="",D320="",F320="",G320="",H320="",I320=""),"",IF(COUNTIF('Configuración'!$D$2:$D$31,A320)&gt;0,"Día cerrado",IF(OR(F320&lt;'Configuración'!$B$5,H320&gt;'Configuración'!$B$6),"Fuera de horario",IF(K320=0,"Sin capacidad",IF(L320&gt;K320,"Sobrecupo",IF(I320="Cancelada","OK",IF(COUNTIFS($A$2:$A$501,A320,$D$2:$D$501,D320,$F$2:$F$501,"&lt;"&amp;H320,$H$2:$H$501,"&gt;"&amp;F320,$I$2:$I$501,"&lt;&gt;Cancelada")-1&gt;0,"Traslape","OK")))))))</f>
        <v/>
      </c>
      <c r="P320" s="23" t="n"/>
      <c r="Q320">
        <f>IFERROR(IF(INDEX('Bahías'!$A$2:$A$21,ROW()-1)="","",INDEX('Bahías'!$A$2:$A$21,ROW()-1)),"")</f>
        <v/>
      </c>
      <c r="R320">
        <f>IFERROR(IF(INDEX('Configuración'!$G$2:$G$10,ROW()-1)="","",INDEX('Configuración'!$G$2:$G$10,ROW()-1)),"")</f>
        <v/>
      </c>
    </row>
    <row r="321">
      <c r="A321" s="11" t="n"/>
      <c r="B321" s="12" t="n"/>
      <c r="C321" s="17" t="n"/>
      <c r="D321" s="17" t="n"/>
      <c r="E321" s="17" t="n"/>
      <c r="F321" s="34" t="n"/>
      <c r="G321" s="19" t="n"/>
      <c r="H321" s="36">
        <f>IF(OR(F321="",G321=""),"",F321+G321/24)</f>
        <v/>
      </c>
      <c r="I321" s="17" t="n"/>
      <c r="J321" s="25">
        <f>IF(OR(A321="",G321="",I321=""),"",IF(I321="Cancelada",0,G321))</f>
        <v/>
      </c>
      <c r="K321" s="25">
        <f>IF(OR(A321="",D321=""),"",IF(COUNTIF('Configuración'!$D$2:$D$31,A321)&gt;0,0,IF(IFERROR(VLOOKUP(D321,'Bahías'!$A$2:$J$21,3,FALSE),"No")&lt;&gt;"Sí",0,IFERROR(CHOOSE(WEEKDAY(A321,2),VLOOKUP(D321,'Bahías'!$A$2:$J$21,4,FALSE),VLOOKUP(D321,'Bahías'!$A$2:$J$21,5,FALSE),VLOOKUP(D321,'Bahías'!$A$2:$J$21,6,FALSE),VLOOKUP(D321,'Bahías'!$A$2:$J$21,7,FALSE),VLOOKUP(D321,'Bahías'!$A$2:$J$21,8,FALSE),VLOOKUP(D321,'Bahías'!$A$2:$J$21,9,FALSE),VLOOKUP(D321,'Bahías'!$A$2:$J$21,10,FALSE)),""))))</f>
        <v/>
      </c>
      <c r="L321" s="25">
        <f>IF(OR(A321="",D321=""),"",SUMIFS($J$2:$J$501,$A$2:$A$501,A321,$D$2:$D$501,D321))</f>
        <v/>
      </c>
      <c r="M321" s="25">
        <f>IF(OR(K321="",L321=""),"",K321-L321)</f>
        <v/>
      </c>
      <c r="N321" s="26">
        <f>IFERROR(L321/K321,"")</f>
        <v/>
      </c>
      <c r="O321" s="27">
        <f>IF(OR(A321="",D321="",F321="",G321="",H321="",I321=""),"",IF(COUNTIF('Configuración'!$D$2:$D$31,A321)&gt;0,"Día cerrado",IF(OR(F321&lt;'Configuración'!$B$5,H321&gt;'Configuración'!$B$6),"Fuera de horario",IF(K321=0,"Sin capacidad",IF(L321&gt;K321,"Sobrecupo",IF(I321="Cancelada","OK",IF(COUNTIFS($A$2:$A$501,A321,$D$2:$D$501,D321,$F$2:$F$501,"&lt;"&amp;H321,$H$2:$H$501,"&gt;"&amp;F321,$I$2:$I$501,"&lt;&gt;Cancelada")-1&gt;0,"Traslape","OK")))))))</f>
        <v/>
      </c>
      <c r="P321" s="23" t="n"/>
      <c r="Q321">
        <f>IFERROR(IF(INDEX('Bahías'!$A$2:$A$21,ROW()-1)="","",INDEX('Bahías'!$A$2:$A$21,ROW()-1)),"")</f>
        <v/>
      </c>
      <c r="R321">
        <f>IFERROR(IF(INDEX('Configuración'!$G$2:$G$10,ROW()-1)="","",INDEX('Configuración'!$G$2:$G$10,ROW()-1)),"")</f>
        <v/>
      </c>
    </row>
    <row r="322">
      <c r="A322" s="11" t="n"/>
      <c r="B322" s="12" t="n"/>
      <c r="C322" s="17" t="n"/>
      <c r="D322" s="17" t="n"/>
      <c r="E322" s="17" t="n"/>
      <c r="F322" s="34" t="n"/>
      <c r="G322" s="19" t="n"/>
      <c r="H322" s="35">
        <f>IF(OR(F322="",G322=""),"",F322+G322/24)</f>
        <v/>
      </c>
      <c r="I322" s="17" t="n"/>
      <c r="J322" s="5">
        <f>IF(OR(A322="",G322="",I322=""),"",IF(I322="Cancelada",0,G322))</f>
        <v/>
      </c>
      <c r="K322" s="5">
        <f>IF(OR(A322="",D322=""),"",IF(COUNTIF('Configuración'!$D$2:$D$31,A322)&gt;0,0,IF(IFERROR(VLOOKUP(D322,'Bahías'!$A$2:$J$21,3,FALSE),"No")&lt;&gt;"Sí",0,IFERROR(CHOOSE(WEEKDAY(A322,2),VLOOKUP(D322,'Bahías'!$A$2:$J$21,4,FALSE),VLOOKUP(D322,'Bahías'!$A$2:$J$21,5,FALSE),VLOOKUP(D322,'Bahías'!$A$2:$J$21,6,FALSE),VLOOKUP(D322,'Bahías'!$A$2:$J$21,7,FALSE),VLOOKUP(D322,'Bahías'!$A$2:$J$21,8,FALSE),VLOOKUP(D322,'Bahías'!$A$2:$J$21,9,FALSE),VLOOKUP(D322,'Bahías'!$A$2:$J$21,10,FALSE)),""))))</f>
        <v/>
      </c>
      <c r="L322" s="5">
        <f>IF(OR(A322="",D322=""),"",SUMIFS($J$2:$J$501,$A$2:$A$501,A322,$D$2:$D$501,D322))</f>
        <v/>
      </c>
      <c r="M322" s="5">
        <f>IF(OR(K322="",L322=""),"",K322-L322)</f>
        <v/>
      </c>
      <c r="N322" s="21">
        <f>IFERROR(L322/K322,"")</f>
        <v/>
      </c>
      <c r="O322" s="22">
        <f>IF(OR(A322="",D322="",F322="",G322="",H322="",I322=""),"",IF(COUNTIF('Configuración'!$D$2:$D$31,A322)&gt;0,"Día cerrado",IF(OR(F322&lt;'Configuración'!$B$5,H322&gt;'Configuración'!$B$6),"Fuera de horario",IF(K322=0,"Sin capacidad",IF(L322&gt;K322,"Sobrecupo",IF(I322="Cancelada","OK",IF(COUNTIFS($A$2:$A$501,A322,$D$2:$D$501,D322,$F$2:$F$501,"&lt;"&amp;H322,$H$2:$H$501,"&gt;"&amp;F322,$I$2:$I$501,"&lt;&gt;Cancelada")-1&gt;0,"Traslape","OK")))))))</f>
        <v/>
      </c>
      <c r="P322" s="23" t="n"/>
      <c r="Q322">
        <f>IFERROR(IF(INDEX('Bahías'!$A$2:$A$21,ROW()-1)="","",INDEX('Bahías'!$A$2:$A$21,ROW()-1)),"")</f>
        <v/>
      </c>
      <c r="R322">
        <f>IFERROR(IF(INDEX('Configuración'!$G$2:$G$10,ROW()-1)="","",INDEX('Configuración'!$G$2:$G$10,ROW()-1)),"")</f>
        <v/>
      </c>
    </row>
    <row r="323">
      <c r="A323" s="11" t="n"/>
      <c r="B323" s="12" t="n"/>
      <c r="C323" s="17" t="n"/>
      <c r="D323" s="17" t="n"/>
      <c r="E323" s="17" t="n"/>
      <c r="F323" s="34" t="n"/>
      <c r="G323" s="19" t="n"/>
      <c r="H323" s="36">
        <f>IF(OR(F323="",G323=""),"",F323+G323/24)</f>
        <v/>
      </c>
      <c r="I323" s="17" t="n"/>
      <c r="J323" s="25">
        <f>IF(OR(A323="",G323="",I323=""),"",IF(I323="Cancelada",0,G323))</f>
        <v/>
      </c>
      <c r="K323" s="25">
        <f>IF(OR(A323="",D323=""),"",IF(COUNTIF('Configuración'!$D$2:$D$31,A323)&gt;0,0,IF(IFERROR(VLOOKUP(D323,'Bahías'!$A$2:$J$21,3,FALSE),"No")&lt;&gt;"Sí",0,IFERROR(CHOOSE(WEEKDAY(A323,2),VLOOKUP(D323,'Bahías'!$A$2:$J$21,4,FALSE),VLOOKUP(D323,'Bahías'!$A$2:$J$21,5,FALSE),VLOOKUP(D323,'Bahías'!$A$2:$J$21,6,FALSE),VLOOKUP(D323,'Bahías'!$A$2:$J$21,7,FALSE),VLOOKUP(D323,'Bahías'!$A$2:$J$21,8,FALSE),VLOOKUP(D323,'Bahías'!$A$2:$J$21,9,FALSE),VLOOKUP(D323,'Bahías'!$A$2:$J$21,10,FALSE)),""))))</f>
        <v/>
      </c>
      <c r="L323" s="25">
        <f>IF(OR(A323="",D323=""),"",SUMIFS($J$2:$J$501,$A$2:$A$501,A323,$D$2:$D$501,D323))</f>
        <v/>
      </c>
      <c r="M323" s="25">
        <f>IF(OR(K323="",L323=""),"",K323-L323)</f>
        <v/>
      </c>
      <c r="N323" s="26">
        <f>IFERROR(L323/K323,"")</f>
        <v/>
      </c>
      <c r="O323" s="27">
        <f>IF(OR(A323="",D323="",F323="",G323="",H323="",I323=""),"",IF(COUNTIF('Configuración'!$D$2:$D$31,A323)&gt;0,"Día cerrado",IF(OR(F323&lt;'Configuración'!$B$5,H323&gt;'Configuración'!$B$6),"Fuera de horario",IF(K323=0,"Sin capacidad",IF(L323&gt;K323,"Sobrecupo",IF(I323="Cancelada","OK",IF(COUNTIFS($A$2:$A$501,A323,$D$2:$D$501,D323,$F$2:$F$501,"&lt;"&amp;H323,$H$2:$H$501,"&gt;"&amp;F323,$I$2:$I$501,"&lt;&gt;Cancelada")-1&gt;0,"Traslape","OK")))))))</f>
        <v/>
      </c>
      <c r="P323" s="23" t="n"/>
      <c r="Q323">
        <f>IFERROR(IF(INDEX('Bahías'!$A$2:$A$21,ROW()-1)="","",INDEX('Bahías'!$A$2:$A$21,ROW()-1)),"")</f>
        <v/>
      </c>
      <c r="R323">
        <f>IFERROR(IF(INDEX('Configuración'!$G$2:$G$10,ROW()-1)="","",INDEX('Configuración'!$G$2:$G$10,ROW()-1)),"")</f>
        <v/>
      </c>
    </row>
    <row r="324">
      <c r="A324" s="11" t="n"/>
      <c r="B324" s="12" t="n"/>
      <c r="C324" s="17" t="n"/>
      <c r="D324" s="17" t="n"/>
      <c r="E324" s="17" t="n"/>
      <c r="F324" s="34" t="n"/>
      <c r="G324" s="19" t="n"/>
      <c r="H324" s="35">
        <f>IF(OR(F324="",G324=""),"",F324+G324/24)</f>
        <v/>
      </c>
      <c r="I324" s="17" t="n"/>
      <c r="J324" s="5">
        <f>IF(OR(A324="",G324="",I324=""),"",IF(I324="Cancelada",0,G324))</f>
        <v/>
      </c>
      <c r="K324" s="5">
        <f>IF(OR(A324="",D324=""),"",IF(COUNTIF('Configuración'!$D$2:$D$31,A324)&gt;0,0,IF(IFERROR(VLOOKUP(D324,'Bahías'!$A$2:$J$21,3,FALSE),"No")&lt;&gt;"Sí",0,IFERROR(CHOOSE(WEEKDAY(A324,2),VLOOKUP(D324,'Bahías'!$A$2:$J$21,4,FALSE),VLOOKUP(D324,'Bahías'!$A$2:$J$21,5,FALSE),VLOOKUP(D324,'Bahías'!$A$2:$J$21,6,FALSE),VLOOKUP(D324,'Bahías'!$A$2:$J$21,7,FALSE),VLOOKUP(D324,'Bahías'!$A$2:$J$21,8,FALSE),VLOOKUP(D324,'Bahías'!$A$2:$J$21,9,FALSE),VLOOKUP(D324,'Bahías'!$A$2:$J$21,10,FALSE)),""))))</f>
        <v/>
      </c>
      <c r="L324" s="5">
        <f>IF(OR(A324="",D324=""),"",SUMIFS($J$2:$J$501,$A$2:$A$501,A324,$D$2:$D$501,D324))</f>
        <v/>
      </c>
      <c r="M324" s="5">
        <f>IF(OR(K324="",L324=""),"",K324-L324)</f>
        <v/>
      </c>
      <c r="N324" s="21">
        <f>IFERROR(L324/K324,"")</f>
        <v/>
      </c>
      <c r="O324" s="22">
        <f>IF(OR(A324="",D324="",F324="",G324="",H324="",I324=""),"",IF(COUNTIF('Configuración'!$D$2:$D$31,A324)&gt;0,"Día cerrado",IF(OR(F324&lt;'Configuración'!$B$5,H324&gt;'Configuración'!$B$6),"Fuera de horario",IF(K324=0,"Sin capacidad",IF(L324&gt;K324,"Sobrecupo",IF(I324="Cancelada","OK",IF(COUNTIFS($A$2:$A$501,A324,$D$2:$D$501,D324,$F$2:$F$501,"&lt;"&amp;H324,$H$2:$H$501,"&gt;"&amp;F324,$I$2:$I$501,"&lt;&gt;Cancelada")-1&gt;0,"Traslape","OK")))))))</f>
        <v/>
      </c>
      <c r="P324" s="23" t="n"/>
      <c r="Q324">
        <f>IFERROR(IF(INDEX('Bahías'!$A$2:$A$21,ROW()-1)="","",INDEX('Bahías'!$A$2:$A$21,ROW()-1)),"")</f>
        <v/>
      </c>
      <c r="R324">
        <f>IFERROR(IF(INDEX('Configuración'!$G$2:$G$10,ROW()-1)="","",INDEX('Configuración'!$G$2:$G$10,ROW()-1)),"")</f>
        <v/>
      </c>
    </row>
    <row r="325">
      <c r="A325" s="11" t="n"/>
      <c r="B325" s="12" t="n"/>
      <c r="C325" s="17" t="n"/>
      <c r="D325" s="17" t="n"/>
      <c r="E325" s="17" t="n"/>
      <c r="F325" s="34" t="n"/>
      <c r="G325" s="19" t="n"/>
      <c r="H325" s="36">
        <f>IF(OR(F325="",G325=""),"",F325+G325/24)</f>
        <v/>
      </c>
      <c r="I325" s="17" t="n"/>
      <c r="J325" s="25">
        <f>IF(OR(A325="",G325="",I325=""),"",IF(I325="Cancelada",0,G325))</f>
        <v/>
      </c>
      <c r="K325" s="25">
        <f>IF(OR(A325="",D325=""),"",IF(COUNTIF('Configuración'!$D$2:$D$31,A325)&gt;0,0,IF(IFERROR(VLOOKUP(D325,'Bahías'!$A$2:$J$21,3,FALSE),"No")&lt;&gt;"Sí",0,IFERROR(CHOOSE(WEEKDAY(A325,2),VLOOKUP(D325,'Bahías'!$A$2:$J$21,4,FALSE),VLOOKUP(D325,'Bahías'!$A$2:$J$21,5,FALSE),VLOOKUP(D325,'Bahías'!$A$2:$J$21,6,FALSE),VLOOKUP(D325,'Bahías'!$A$2:$J$21,7,FALSE),VLOOKUP(D325,'Bahías'!$A$2:$J$21,8,FALSE),VLOOKUP(D325,'Bahías'!$A$2:$J$21,9,FALSE),VLOOKUP(D325,'Bahías'!$A$2:$J$21,10,FALSE)),""))))</f>
        <v/>
      </c>
      <c r="L325" s="25">
        <f>IF(OR(A325="",D325=""),"",SUMIFS($J$2:$J$501,$A$2:$A$501,A325,$D$2:$D$501,D325))</f>
        <v/>
      </c>
      <c r="M325" s="25">
        <f>IF(OR(K325="",L325=""),"",K325-L325)</f>
        <v/>
      </c>
      <c r="N325" s="26">
        <f>IFERROR(L325/K325,"")</f>
        <v/>
      </c>
      <c r="O325" s="27">
        <f>IF(OR(A325="",D325="",F325="",G325="",H325="",I325=""),"",IF(COUNTIF('Configuración'!$D$2:$D$31,A325)&gt;0,"Día cerrado",IF(OR(F325&lt;'Configuración'!$B$5,H325&gt;'Configuración'!$B$6),"Fuera de horario",IF(K325=0,"Sin capacidad",IF(L325&gt;K325,"Sobrecupo",IF(I325="Cancelada","OK",IF(COUNTIFS($A$2:$A$501,A325,$D$2:$D$501,D325,$F$2:$F$501,"&lt;"&amp;H325,$H$2:$H$501,"&gt;"&amp;F325,$I$2:$I$501,"&lt;&gt;Cancelada")-1&gt;0,"Traslape","OK")))))))</f>
        <v/>
      </c>
      <c r="P325" s="23" t="n"/>
      <c r="Q325">
        <f>IFERROR(IF(INDEX('Bahías'!$A$2:$A$21,ROW()-1)="","",INDEX('Bahías'!$A$2:$A$21,ROW()-1)),"")</f>
        <v/>
      </c>
      <c r="R325">
        <f>IFERROR(IF(INDEX('Configuración'!$G$2:$G$10,ROW()-1)="","",INDEX('Configuración'!$G$2:$G$10,ROW()-1)),"")</f>
        <v/>
      </c>
    </row>
    <row r="326">
      <c r="A326" s="11" t="n"/>
      <c r="B326" s="12" t="n"/>
      <c r="C326" s="17" t="n"/>
      <c r="D326" s="17" t="n"/>
      <c r="E326" s="17" t="n"/>
      <c r="F326" s="34" t="n"/>
      <c r="G326" s="19" t="n"/>
      <c r="H326" s="35">
        <f>IF(OR(F326="",G326=""),"",F326+G326/24)</f>
        <v/>
      </c>
      <c r="I326" s="17" t="n"/>
      <c r="J326" s="5">
        <f>IF(OR(A326="",G326="",I326=""),"",IF(I326="Cancelada",0,G326))</f>
        <v/>
      </c>
      <c r="K326" s="5">
        <f>IF(OR(A326="",D326=""),"",IF(COUNTIF('Configuración'!$D$2:$D$31,A326)&gt;0,0,IF(IFERROR(VLOOKUP(D326,'Bahías'!$A$2:$J$21,3,FALSE),"No")&lt;&gt;"Sí",0,IFERROR(CHOOSE(WEEKDAY(A326,2),VLOOKUP(D326,'Bahías'!$A$2:$J$21,4,FALSE),VLOOKUP(D326,'Bahías'!$A$2:$J$21,5,FALSE),VLOOKUP(D326,'Bahías'!$A$2:$J$21,6,FALSE),VLOOKUP(D326,'Bahías'!$A$2:$J$21,7,FALSE),VLOOKUP(D326,'Bahías'!$A$2:$J$21,8,FALSE),VLOOKUP(D326,'Bahías'!$A$2:$J$21,9,FALSE),VLOOKUP(D326,'Bahías'!$A$2:$J$21,10,FALSE)),""))))</f>
        <v/>
      </c>
      <c r="L326" s="5">
        <f>IF(OR(A326="",D326=""),"",SUMIFS($J$2:$J$501,$A$2:$A$501,A326,$D$2:$D$501,D326))</f>
        <v/>
      </c>
      <c r="M326" s="5">
        <f>IF(OR(K326="",L326=""),"",K326-L326)</f>
        <v/>
      </c>
      <c r="N326" s="21">
        <f>IFERROR(L326/K326,"")</f>
        <v/>
      </c>
      <c r="O326" s="22">
        <f>IF(OR(A326="",D326="",F326="",G326="",H326="",I326=""),"",IF(COUNTIF('Configuración'!$D$2:$D$31,A326)&gt;0,"Día cerrado",IF(OR(F326&lt;'Configuración'!$B$5,H326&gt;'Configuración'!$B$6),"Fuera de horario",IF(K326=0,"Sin capacidad",IF(L326&gt;K326,"Sobrecupo",IF(I326="Cancelada","OK",IF(COUNTIFS($A$2:$A$501,A326,$D$2:$D$501,D326,$F$2:$F$501,"&lt;"&amp;H326,$H$2:$H$501,"&gt;"&amp;F326,$I$2:$I$501,"&lt;&gt;Cancelada")-1&gt;0,"Traslape","OK")))))))</f>
        <v/>
      </c>
      <c r="P326" s="23" t="n"/>
      <c r="Q326">
        <f>IFERROR(IF(INDEX('Bahías'!$A$2:$A$21,ROW()-1)="","",INDEX('Bahías'!$A$2:$A$21,ROW()-1)),"")</f>
        <v/>
      </c>
      <c r="R326">
        <f>IFERROR(IF(INDEX('Configuración'!$G$2:$G$10,ROW()-1)="","",INDEX('Configuración'!$G$2:$G$10,ROW()-1)),"")</f>
        <v/>
      </c>
    </row>
    <row r="327">
      <c r="A327" s="11" t="n"/>
      <c r="B327" s="12" t="n"/>
      <c r="C327" s="17" t="n"/>
      <c r="D327" s="17" t="n"/>
      <c r="E327" s="17" t="n"/>
      <c r="F327" s="34" t="n"/>
      <c r="G327" s="19" t="n"/>
      <c r="H327" s="36">
        <f>IF(OR(F327="",G327=""),"",F327+G327/24)</f>
        <v/>
      </c>
      <c r="I327" s="17" t="n"/>
      <c r="J327" s="25">
        <f>IF(OR(A327="",G327="",I327=""),"",IF(I327="Cancelada",0,G327))</f>
        <v/>
      </c>
      <c r="K327" s="25">
        <f>IF(OR(A327="",D327=""),"",IF(COUNTIF('Configuración'!$D$2:$D$31,A327)&gt;0,0,IF(IFERROR(VLOOKUP(D327,'Bahías'!$A$2:$J$21,3,FALSE),"No")&lt;&gt;"Sí",0,IFERROR(CHOOSE(WEEKDAY(A327,2),VLOOKUP(D327,'Bahías'!$A$2:$J$21,4,FALSE),VLOOKUP(D327,'Bahías'!$A$2:$J$21,5,FALSE),VLOOKUP(D327,'Bahías'!$A$2:$J$21,6,FALSE),VLOOKUP(D327,'Bahías'!$A$2:$J$21,7,FALSE),VLOOKUP(D327,'Bahías'!$A$2:$J$21,8,FALSE),VLOOKUP(D327,'Bahías'!$A$2:$J$21,9,FALSE),VLOOKUP(D327,'Bahías'!$A$2:$J$21,10,FALSE)),""))))</f>
        <v/>
      </c>
      <c r="L327" s="25">
        <f>IF(OR(A327="",D327=""),"",SUMIFS($J$2:$J$501,$A$2:$A$501,A327,$D$2:$D$501,D327))</f>
        <v/>
      </c>
      <c r="M327" s="25">
        <f>IF(OR(K327="",L327=""),"",K327-L327)</f>
        <v/>
      </c>
      <c r="N327" s="26">
        <f>IFERROR(L327/K327,"")</f>
        <v/>
      </c>
      <c r="O327" s="27">
        <f>IF(OR(A327="",D327="",F327="",G327="",H327="",I327=""),"",IF(COUNTIF('Configuración'!$D$2:$D$31,A327)&gt;0,"Día cerrado",IF(OR(F327&lt;'Configuración'!$B$5,H327&gt;'Configuración'!$B$6),"Fuera de horario",IF(K327=0,"Sin capacidad",IF(L327&gt;K327,"Sobrecupo",IF(I327="Cancelada","OK",IF(COUNTIFS($A$2:$A$501,A327,$D$2:$D$501,D327,$F$2:$F$501,"&lt;"&amp;H327,$H$2:$H$501,"&gt;"&amp;F327,$I$2:$I$501,"&lt;&gt;Cancelada")-1&gt;0,"Traslape","OK")))))))</f>
        <v/>
      </c>
      <c r="P327" s="23" t="n"/>
      <c r="Q327">
        <f>IFERROR(IF(INDEX('Bahías'!$A$2:$A$21,ROW()-1)="","",INDEX('Bahías'!$A$2:$A$21,ROW()-1)),"")</f>
        <v/>
      </c>
      <c r="R327">
        <f>IFERROR(IF(INDEX('Configuración'!$G$2:$G$10,ROW()-1)="","",INDEX('Configuración'!$G$2:$G$10,ROW()-1)),"")</f>
        <v/>
      </c>
    </row>
    <row r="328">
      <c r="A328" s="11" t="n"/>
      <c r="B328" s="12" t="n"/>
      <c r="C328" s="17" t="n"/>
      <c r="D328" s="17" t="n"/>
      <c r="E328" s="17" t="n"/>
      <c r="F328" s="34" t="n"/>
      <c r="G328" s="19" t="n"/>
      <c r="H328" s="35">
        <f>IF(OR(F328="",G328=""),"",F328+G328/24)</f>
        <v/>
      </c>
      <c r="I328" s="17" t="n"/>
      <c r="J328" s="5">
        <f>IF(OR(A328="",G328="",I328=""),"",IF(I328="Cancelada",0,G328))</f>
        <v/>
      </c>
      <c r="K328" s="5">
        <f>IF(OR(A328="",D328=""),"",IF(COUNTIF('Configuración'!$D$2:$D$31,A328)&gt;0,0,IF(IFERROR(VLOOKUP(D328,'Bahías'!$A$2:$J$21,3,FALSE),"No")&lt;&gt;"Sí",0,IFERROR(CHOOSE(WEEKDAY(A328,2),VLOOKUP(D328,'Bahías'!$A$2:$J$21,4,FALSE),VLOOKUP(D328,'Bahías'!$A$2:$J$21,5,FALSE),VLOOKUP(D328,'Bahías'!$A$2:$J$21,6,FALSE),VLOOKUP(D328,'Bahías'!$A$2:$J$21,7,FALSE),VLOOKUP(D328,'Bahías'!$A$2:$J$21,8,FALSE),VLOOKUP(D328,'Bahías'!$A$2:$J$21,9,FALSE),VLOOKUP(D328,'Bahías'!$A$2:$J$21,10,FALSE)),""))))</f>
        <v/>
      </c>
      <c r="L328" s="5">
        <f>IF(OR(A328="",D328=""),"",SUMIFS($J$2:$J$501,$A$2:$A$501,A328,$D$2:$D$501,D328))</f>
        <v/>
      </c>
      <c r="M328" s="5">
        <f>IF(OR(K328="",L328=""),"",K328-L328)</f>
        <v/>
      </c>
      <c r="N328" s="21">
        <f>IFERROR(L328/K328,"")</f>
        <v/>
      </c>
      <c r="O328" s="22">
        <f>IF(OR(A328="",D328="",F328="",G328="",H328="",I328=""),"",IF(COUNTIF('Configuración'!$D$2:$D$31,A328)&gt;0,"Día cerrado",IF(OR(F328&lt;'Configuración'!$B$5,H328&gt;'Configuración'!$B$6),"Fuera de horario",IF(K328=0,"Sin capacidad",IF(L328&gt;K328,"Sobrecupo",IF(I328="Cancelada","OK",IF(COUNTIFS($A$2:$A$501,A328,$D$2:$D$501,D328,$F$2:$F$501,"&lt;"&amp;H328,$H$2:$H$501,"&gt;"&amp;F328,$I$2:$I$501,"&lt;&gt;Cancelada")-1&gt;0,"Traslape","OK")))))))</f>
        <v/>
      </c>
      <c r="P328" s="23" t="n"/>
      <c r="Q328">
        <f>IFERROR(IF(INDEX('Bahías'!$A$2:$A$21,ROW()-1)="","",INDEX('Bahías'!$A$2:$A$21,ROW()-1)),"")</f>
        <v/>
      </c>
      <c r="R328">
        <f>IFERROR(IF(INDEX('Configuración'!$G$2:$G$10,ROW()-1)="","",INDEX('Configuración'!$G$2:$G$10,ROW()-1)),"")</f>
        <v/>
      </c>
    </row>
    <row r="329">
      <c r="A329" s="11" t="n"/>
      <c r="B329" s="12" t="n"/>
      <c r="C329" s="17" t="n"/>
      <c r="D329" s="17" t="n"/>
      <c r="E329" s="17" t="n"/>
      <c r="F329" s="34" t="n"/>
      <c r="G329" s="19" t="n"/>
      <c r="H329" s="36">
        <f>IF(OR(F329="",G329=""),"",F329+G329/24)</f>
        <v/>
      </c>
      <c r="I329" s="17" t="n"/>
      <c r="J329" s="25">
        <f>IF(OR(A329="",G329="",I329=""),"",IF(I329="Cancelada",0,G329))</f>
        <v/>
      </c>
      <c r="K329" s="25">
        <f>IF(OR(A329="",D329=""),"",IF(COUNTIF('Configuración'!$D$2:$D$31,A329)&gt;0,0,IF(IFERROR(VLOOKUP(D329,'Bahías'!$A$2:$J$21,3,FALSE),"No")&lt;&gt;"Sí",0,IFERROR(CHOOSE(WEEKDAY(A329,2),VLOOKUP(D329,'Bahías'!$A$2:$J$21,4,FALSE),VLOOKUP(D329,'Bahías'!$A$2:$J$21,5,FALSE),VLOOKUP(D329,'Bahías'!$A$2:$J$21,6,FALSE),VLOOKUP(D329,'Bahías'!$A$2:$J$21,7,FALSE),VLOOKUP(D329,'Bahías'!$A$2:$J$21,8,FALSE),VLOOKUP(D329,'Bahías'!$A$2:$J$21,9,FALSE),VLOOKUP(D329,'Bahías'!$A$2:$J$21,10,FALSE)),""))))</f>
        <v/>
      </c>
      <c r="L329" s="25">
        <f>IF(OR(A329="",D329=""),"",SUMIFS($J$2:$J$501,$A$2:$A$501,A329,$D$2:$D$501,D329))</f>
        <v/>
      </c>
      <c r="M329" s="25">
        <f>IF(OR(K329="",L329=""),"",K329-L329)</f>
        <v/>
      </c>
      <c r="N329" s="26">
        <f>IFERROR(L329/K329,"")</f>
        <v/>
      </c>
      <c r="O329" s="27">
        <f>IF(OR(A329="",D329="",F329="",G329="",H329="",I329=""),"",IF(COUNTIF('Configuración'!$D$2:$D$31,A329)&gt;0,"Día cerrado",IF(OR(F329&lt;'Configuración'!$B$5,H329&gt;'Configuración'!$B$6),"Fuera de horario",IF(K329=0,"Sin capacidad",IF(L329&gt;K329,"Sobrecupo",IF(I329="Cancelada","OK",IF(COUNTIFS($A$2:$A$501,A329,$D$2:$D$501,D329,$F$2:$F$501,"&lt;"&amp;H329,$H$2:$H$501,"&gt;"&amp;F329,$I$2:$I$501,"&lt;&gt;Cancelada")-1&gt;0,"Traslape","OK")))))))</f>
        <v/>
      </c>
      <c r="P329" s="23" t="n"/>
      <c r="Q329">
        <f>IFERROR(IF(INDEX('Bahías'!$A$2:$A$21,ROW()-1)="","",INDEX('Bahías'!$A$2:$A$21,ROW()-1)),"")</f>
        <v/>
      </c>
      <c r="R329">
        <f>IFERROR(IF(INDEX('Configuración'!$G$2:$G$10,ROW()-1)="","",INDEX('Configuración'!$G$2:$G$10,ROW()-1)),"")</f>
        <v/>
      </c>
    </row>
    <row r="330">
      <c r="A330" s="11" t="n"/>
      <c r="B330" s="12" t="n"/>
      <c r="C330" s="17" t="n"/>
      <c r="D330" s="17" t="n"/>
      <c r="E330" s="17" t="n"/>
      <c r="F330" s="34" t="n"/>
      <c r="G330" s="19" t="n"/>
      <c r="H330" s="35">
        <f>IF(OR(F330="",G330=""),"",F330+G330/24)</f>
        <v/>
      </c>
      <c r="I330" s="17" t="n"/>
      <c r="J330" s="5">
        <f>IF(OR(A330="",G330="",I330=""),"",IF(I330="Cancelada",0,G330))</f>
        <v/>
      </c>
      <c r="K330" s="5">
        <f>IF(OR(A330="",D330=""),"",IF(COUNTIF('Configuración'!$D$2:$D$31,A330)&gt;0,0,IF(IFERROR(VLOOKUP(D330,'Bahías'!$A$2:$J$21,3,FALSE),"No")&lt;&gt;"Sí",0,IFERROR(CHOOSE(WEEKDAY(A330,2),VLOOKUP(D330,'Bahías'!$A$2:$J$21,4,FALSE),VLOOKUP(D330,'Bahías'!$A$2:$J$21,5,FALSE),VLOOKUP(D330,'Bahías'!$A$2:$J$21,6,FALSE),VLOOKUP(D330,'Bahías'!$A$2:$J$21,7,FALSE),VLOOKUP(D330,'Bahías'!$A$2:$J$21,8,FALSE),VLOOKUP(D330,'Bahías'!$A$2:$J$21,9,FALSE),VLOOKUP(D330,'Bahías'!$A$2:$J$21,10,FALSE)),""))))</f>
        <v/>
      </c>
      <c r="L330" s="5">
        <f>IF(OR(A330="",D330=""),"",SUMIFS($J$2:$J$501,$A$2:$A$501,A330,$D$2:$D$501,D330))</f>
        <v/>
      </c>
      <c r="M330" s="5">
        <f>IF(OR(K330="",L330=""),"",K330-L330)</f>
        <v/>
      </c>
      <c r="N330" s="21">
        <f>IFERROR(L330/K330,"")</f>
        <v/>
      </c>
      <c r="O330" s="22">
        <f>IF(OR(A330="",D330="",F330="",G330="",H330="",I330=""),"",IF(COUNTIF('Configuración'!$D$2:$D$31,A330)&gt;0,"Día cerrado",IF(OR(F330&lt;'Configuración'!$B$5,H330&gt;'Configuración'!$B$6),"Fuera de horario",IF(K330=0,"Sin capacidad",IF(L330&gt;K330,"Sobrecupo",IF(I330="Cancelada","OK",IF(COUNTIFS($A$2:$A$501,A330,$D$2:$D$501,D330,$F$2:$F$501,"&lt;"&amp;H330,$H$2:$H$501,"&gt;"&amp;F330,$I$2:$I$501,"&lt;&gt;Cancelada")-1&gt;0,"Traslape","OK")))))))</f>
        <v/>
      </c>
      <c r="P330" s="23" t="n"/>
      <c r="Q330">
        <f>IFERROR(IF(INDEX('Bahías'!$A$2:$A$21,ROW()-1)="","",INDEX('Bahías'!$A$2:$A$21,ROW()-1)),"")</f>
        <v/>
      </c>
      <c r="R330">
        <f>IFERROR(IF(INDEX('Configuración'!$G$2:$G$10,ROW()-1)="","",INDEX('Configuración'!$G$2:$G$10,ROW()-1)),"")</f>
        <v/>
      </c>
    </row>
    <row r="331">
      <c r="A331" s="11" t="n"/>
      <c r="B331" s="12" t="n"/>
      <c r="C331" s="17" t="n"/>
      <c r="D331" s="17" t="n"/>
      <c r="E331" s="17" t="n"/>
      <c r="F331" s="34" t="n"/>
      <c r="G331" s="19" t="n"/>
      <c r="H331" s="36">
        <f>IF(OR(F331="",G331=""),"",F331+G331/24)</f>
        <v/>
      </c>
      <c r="I331" s="17" t="n"/>
      <c r="J331" s="25">
        <f>IF(OR(A331="",G331="",I331=""),"",IF(I331="Cancelada",0,G331))</f>
        <v/>
      </c>
      <c r="K331" s="25">
        <f>IF(OR(A331="",D331=""),"",IF(COUNTIF('Configuración'!$D$2:$D$31,A331)&gt;0,0,IF(IFERROR(VLOOKUP(D331,'Bahías'!$A$2:$J$21,3,FALSE),"No")&lt;&gt;"Sí",0,IFERROR(CHOOSE(WEEKDAY(A331,2),VLOOKUP(D331,'Bahías'!$A$2:$J$21,4,FALSE),VLOOKUP(D331,'Bahías'!$A$2:$J$21,5,FALSE),VLOOKUP(D331,'Bahías'!$A$2:$J$21,6,FALSE),VLOOKUP(D331,'Bahías'!$A$2:$J$21,7,FALSE),VLOOKUP(D331,'Bahías'!$A$2:$J$21,8,FALSE),VLOOKUP(D331,'Bahías'!$A$2:$J$21,9,FALSE),VLOOKUP(D331,'Bahías'!$A$2:$J$21,10,FALSE)),""))))</f>
        <v/>
      </c>
      <c r="L331" s="25">
        <f>IF(OR(A331="",D331=""),"",SUMIFS($J$2:$J$501,$A$2:$A$501,A331,$D$2:$D$501,D331))</f>
        <v/>
      </c>
      <c r="M331" s="25">
        <f>IF(OR(K331="",L331=""),"",K331-L331)</f>
        <v/>
      </c>
      <c r="N331" s="26">
        <f>IFERROR(L331/K331,"")</f>
        <v/>
      </c>
      <c r="O331" s="27">
        <f>IF(OR(A331="",D331="",F331="",G331="",H331="",I331=""),"",IF(COUNTIF('Configuración'!$D$2:$D$31,A331)&gt;0,"Día cerrado",IF(OR(F331&lt;'Configuración'!$B$5,H331&gt;'Configuración'!$B$6),"Fuera de horario",IF(K331=0,"Sin capacidad",IF(L331&gt;K331,"Sobrecupo",IF(I331="Cancelada","OK",IF(COUNTIFS($A$2:$A$501,A331,$D$2:$D$501,D331,$F$2:$F$501,"&lt;"&amp;H331,$H$2:$H$501,"&gt;"&amp;F331,$I$2:$I$501,"&lt;&gt;Cancelada")-1&gt;0,"Traslape","OK")))))))</f>
        <v/>
      </c>
      <c r="P331" s="23" t="n"/>
      <c r="Q331">
        <f>IFERROR(IF(INDEX('Bahías'!$A$2:$A$21,ROW()-1)="","",INDEX('Bahías'!$A$2:$A$21,ROW()-1)),"")</f>
        <v/>
      </c>
      <c r="R331">
        <f>IFERROR(IF(INDEX('Configuración'!$G$2:$G$10,ROW()-1)="","",INDEX('Configuración'!$G$2:$G$10,ROW()-1)),"")</f>
        <v/>
      </c>
    </row>
    <row r="332">
      <c r="A332" s="11" t="n"/>
      <c r="B332" s="12" t="n"/>
      <c r="C332" s="17" t="n"/>
      <c r="D332" s="17" t="n"/>
      <c r="E332" s="17" t="n"/>
      <c r="F332" s="34" t="n"/>
      <c r="G332" s="19" t="n"/>
      <c r="H332" s="35">
        <f>IF(OR(F332="",G332=""),"",F332+G332/24)</f>
        <v/>
      </c>
      <c r="I332" s="17" t="n"/>
      <c r="J332" s="5">
        <f>IF(OR(A332="",G332="",I332=""),"",IF(I332="Cancelada",0,G332))</f>
        <v/>
      </c>
      <c r="K332" s="5">
        <f>IF(OR(A332="",D332=""),"",IF(COUNTIF('Configuración'!$D$2:$D$31,A332)&gt;0,0,IF(IFERROR(VLOOKUP(D332,'Bahías'!$A$2:$J$21,3,FALSE),"No")&lt;&gt;"Sí",0,IFERROR(CHOOSE(WEEKDAY(A332,2),VLOOKUP(D332,'Bahías'!$A$2:$J$21,4,FALSE),VLOOKUP(D332,'Bahías'!$A$2:$J$21,5,FALSE),VLOOKUP(D332,'Bahías'!$A$2:$J$21,6,FALSE),VLOOKUP(D332,'Bahías'!$A$2:$J$21,7,FALSE),VLOOKUP(D332,'Bahías'!$A$2:$J$21,8,FALSE),VLOOKUP(D332,'Bahías'!$A$2:$J$21,9,FALSE),VLOOKUP(D332,'Bahías'!$A$2:$J$21,10,FALSE)),""))))</f>
        <v/>
      </c>
      <c r="L332" s="5">
        <f>IF(OR(A332="",D332=""),"",SUMIFS($J$2:$J$501,$A$2:$A$501,A332,$D$2:$D$501,D332))</f>
        <v/>
      </c>
      <c r="M332" s="5">
        <f>IF(OR(K332="",L332=""),"",K332-L332)</f>
        <v/>
      </c>
      <c r="N332" s="21">
        <f>IFERROR(L332/K332,"")</f>
        <v/>
      </c>
      <c r="O332" s="22">
        <f>IF(OR(A332="",D332="",F332="",G332="",H332="",I332=""),"",IF(COUNTIF('Configuración'!$D$2:$D$31,A332)&gt;0,"Día cerrado",IF(OR(F332&lt;'Configuración'!$B$5,H332&gt;'Configuración'!$B$6),"Fuera de horario",IF(K332=0,"Sin capacidad",IF(L332&gt;K332,"Sobrecupo",IF(I332="Cancelada","OK",IF(COUNTIFS($A$2:$A$501,A332,$D$2:$D$501,D332,$F$2:$F$501,"&lt;"&amp;H332,$H$2:$H$501,"&gt;"&amp;F332,$I$2:$I$501,"&lt;&gt;Cancelada")-1&gt;0,"Traslape","OK")))))))</f>
        <v/>
      </c>
      <c r="P332" s="23" t="n"/>
      <c r="Q332">
        <f>IFERROR(IF(INDEX('Bahías'!$A$2:$A$21,ROW()-1)="","",INDEX('Bahías'!$A$2:$A$21,ROW()-1)),"")</f>
        <v/>
      </c>
      <c r="R332">
        <f>IFERROR(IF(INDEX('Configuración'!$G$2:$G$10,ROW()-1)="","",INDEX('Configuración'!$G$2:$G$10,ROW()-1)),"")</f>
        <v/>
      </c>
    </row>
    <row r="333">
      <c r="A333" s="11" t="n"/>
      <c r="B333" s="12" t="n"/>
      <c r="C333" s="17" t="n"/>
      <c r="D333" s="17" t="n"/>
      <c r="E333" s="17" t="n"/>
      <c r="F333" s="34" t="n"/>
      <c r="G333" s="19" t="n"/>
      <c r="H333" s="36">
        <f>IF(OR(F333="",G333=""),"",F333+G333/24)</f>
        <v/>
      </c>
      <c r="I333" s="17" t="n"/>
      <c r="J333" s="25">
        <f>IF(OR(A333="",G333="",I333=""),"",IF(I333="Cancelada",0,G333))</f>
        <v/>
      </c>
      <c r="K333" s="25">
        <f>IF(OR(A333="",D333=""),"",IF(COUNTIF('Configuración'!$D$2:$D$31,A333)&gt;0,0,IF(IFERROR(VLOOKUP(D333,'Bahías'!$A$2:$J$21,3,FALSE),"No")&lt;&gt;"Sí",0,IFERROR(CHOOSE(WEEKDAY(A333,2),VLOOKUP(D333,'Bahías'!$A$2:$J$21,4,FALSE),VLOOKUP(D333,'Bahías'!$A$2:$J$21,5,FALSE),VLOOKUP(D333,'Bahías'!$A$2:$J$21,6,FALSE),VLOOKUP(D333,'Bahías'!$A$2:$J$21,7,FALSE),VLOOKUP(D333,'Bahías'!$A$2:$J$21,8,FALSE),VLOOKUP(D333,'Bahías'!$A$2:$J$21,9,FALSE),VLOOKUP(D333,'Bahías'!$A$2:$J$21,10,FALSE)),""))))</f>
        <v/>
      </c>
      <c r="L333" s="25">
        <f>IF(OR(A333="",D333=""),"",SUMIFS($J$2:$J$501,$A$2:$A$501,A333,$D$2:$D$501,D333))</f>
        <v/>
      </c>
      <c r="M333" s="25">
        <f>IF(OR(K333="",L333=""),"",K333-L333)</f>
        <v/>
      </c>
      <c r="N333" s="26">
        <f>IFERROR(L333/K333,"")</f>
        <v/>
      </c>
      <c r="O333" s="27">
        <f>IF(OR(A333="",D333="",F333="",G333="",H333="",I333=""),"",IF(COUNTIF('Configuración'!$D$2:$D$31,A333)&gt;0,"Día cerrado",IF(OR(F333&lt;'Configuración'!$B$5,H333&gt;'Configuración'!$B$6),"Fuera de horario",IF(K333=0,"Sin capacidad",IF(L333&gt;K333,"Sobrecupo",IF(I333="Cancelada","OK",IF(COUNTIFS($A$2:$A$501,A333,$D$2:$D$501,D333,$F$2:$F$501,"&lt;"&amp;H333,$H$2:$H$501,"&gt;"&amp;F333,$I$2:$I$501,"&lt;&gt;Cancelada")-1&gt;0,"Traslape","OK")))))))</f>
        <v/>
      </c>
      <c r="P333" s="23" t="n"/>
      <c r="Q333">
        <f>IFERROR(IF(INDEX('Bahías'!$A$2:$A$21,ROW()-1)="","",INDEX('Bahías'!$A$2:$A$21,ROW()-1)),"")</f>
        <v/>
      </c>
      <c r="R333">
        <f>IFERROR(IF(INDEX('Configuración'!$G$2:$G$10,ROW()-1)="","",INDEX('Configuración'!$G$2:$G$10,ROW()-1)),"")</f>
        <v/>
      </c>
    </row>
    <row r="334">
      <c r="A334" s="11" t="n"/>
      <c r="B334" s="12" t="n"/>
      <c r="C334" s="17" t="n"/>
      <c r="D334" s="17" t="n"/>
      <c r="E334" s="17" t="n"/>
      <c r="F334" s="34" t="n"/>
      <c r="G334" s="19" t="n"/>
      <c r="H334" s="35">
        <f>IF(OR(F334="",G334=""),"",F334+G334/24)</f>
        <v/>
      </c>
      <c r="I334" s="17" t="n"/>
      <c r="J334" s="5">
        <f>IF(OR(A334="",G334="",I334=""),"",IF(I334="Cancelada",0,G334))</f>
        <v/>
      </c>
      <c r="K334" s="5">
        <f>IF(OR(A334="",D334=""),"",IF(COUNTIF('Configuración'!$D$2:$D$31,A334)&gt;0,0,IF(IFERROR(VLOOKUP(D334,'Bahías'!$A$2:$J$21,3,FALSE),"No")&lt;&gt;"Sí",0,IFERROR(CHOOSE(WEEKDAY(A334,2),VLOOKUP(D334,'Bahías'!$A$2:$J$21,4,FALSE),VLOOKUP(D334,'Bahías'!$A$2:$J$21,5,FALSE),VLOOKUP(D334,'Bahías'!$A$2:$J$21,6,FALSE),VLOOKUP(D334,'Bahías'!$A$2:$J$21,7,FALSE),VLOOKUP(D334,'Bahías'!$A$2:$J$21,8,FALSE),VLOOKUP(D334,'Bahías'!$A$2:$J$21,9,FALSE),VLOOKUP(D334,'Bahías'!$A$2:$J$21,10,FALSE)),""))))</f>
        <v/>
      </c>
      <c r="L334" s="5">
        <f>IF(OR(A334="",D334=""),"",SUMIFS($J$2:$J$501,$A$2:$A$501,A334,$D$2:$D$501,D334))</f>
        <v/>
      </c>
      <c r="M334" s="5">
        <f>IF(OR(K334="",L334=""),"",K334-L334)</f>
        <v/>
      </c>
      <c r="N334" s="21">
        <f>IFERROR(L334/K334,"")</f>
        <v/>
      </c>
      <c r="O334" s="22">
        <f>IF(OR(A334="",D334="",F334="",G334="",H334="",I334=""),"",IF(COUNTIF('Configuración'!$D$2:$D$31,A334)&gt;0,"Día cerrado",IF(OR(F334&lt;'Configuración'!$B$5,H334&gt;'Configuración'!$B$6),"Fuera de horario",IF(K334=0,"Sin capacidad",IF(L334&gt;K334,"Sobrecupo",IF(I334="Cancelada","OK",IF(COUNTIFS($A$2:$A$501,A334,$D$2:$D$501,D334,$F$2:$F$501,"&lt;"&amp;H334,$H$2:$H$501,"&gt;"&amp;F334,$I$2:$I$501,"&lt;&gt;Cancelada")-1&gt;0,"Traslape","OK")))))))</f>
        <v/>
      </c>
      <c r="P334" s="23" t="n"/>
      <c r="Q334">
        <f>IFERROR(IF(INDEX('Bahías'!$A$2:$A$21,ROW()-1)="","",INDEX('Bahías'!$A$2:$A$21,ROW()-1)),"")</f>
        <v/>
      </c>
      <c r="R334">
        <f>IFERROR(IF(INDEX('Configuración'!$G$2:$G$10,ROW()-1)="","",INDEX('Configuración'!$G$2:$G$10,ROW()-1)),"")</f>
        <v/>
      </c>
    </row>
    <row r="335">
      <c r="A335" s="11" t="n"/>
      <c r="B335" s="12" t="n"/>
      <c r="C335" s="17" t="n"/>
      <c r="D335" s="17" t="n"/>
      <c r="E335" s="17" t="n"/>
      <c r="F335" s="34" t="n"/>
      <c r="G335" s="19" t="n"/>
      <c r="H335" s="36">
        <f>IF(OR(F335="",G335=""),"",F335+G335/24)</f>
        <v/>
      </c>
      <c r="I335" s="17" t="n"/>
      <c r="J335" s="25">
        <f>IF(OR(A335="",G335="",I335=""),"",IF(I335="Cancelada",0,G335))</f>
        <v/>
      </c>
      <c r="K335" s="25">
        <f>IF(OR(A335="",D335=""),"",IF(COUNTIF('Configuración'!$D$2:$D$31,A335)&gt;0,0,IF(IFERROR(VLOOKUP(D335,'Bahías'!$A$2:$J$21,3,FALSE),"No")&lt;&gt;"Sí",0,IFERROR(CHOOSE(WEEKDAY(A335,2),VLOOKUP(D335,'Bahías'!$A$2:$J$21,4,FALSE),VLOOKUP(D335,'Bahías'!$A$2:$J$21,5,FALSE),VLOOKUP(D335,'Bahías'!$A$2:$J$21,6,FALSE),VLOOKUP(D335,'Bahías'!$A$2:$J$21,7,FALSE),VLOOKUP(D335,'Bahías'!$A$2:$J$21,8,FALSE),VLOOKUP(D335,'Bahías'!$A$2:$J$21,9,FALSE),VLOOKUP(D335,'Bahías'!$A$2:$J$21,10,FALSE)),""))))</f>
        <v/>
      </c>
      <c r="L335" s="25">
        <f>IF(OR(A335="",D335=""),"",SUMIFS($J$2:$J$501,$A$2:$A$501,A335,$D$2:$D$501,D335))</f>
        <v/>
      </c>
      <c r="M335" s="25">
        <f>IF(OR(K335="",L335=""),"",K335-L335)</f>
        <v/>
      </c>
      <c r="N335" s="26">
        <f>IFERROR(L335/K335,"")</f>
        <v/>
      </c>
      <c r="O335" s="27">
        <f>IF(OR(A335="",D335="",F335="",G335="",H335="",I335=""),"",IF(COUNTIF('Configuración'!$D$2:$D$31,A335)&gt;0,"Día cerrado",IF(OR(F335&lt;'Configuración'!$B$5,H335&gt;'Configuración'!$B$6),"Fuera de horario",IF(K335=0,"Sin capacidad",IF(L335&gt;K335,"Sobrecupo",IF(I335="Cancelada","OK",IF(COUNTIFS($A$2:$A$501,A335,$D$2:$D$501,D335,$F$2:$F$501,"&lt;"&amp;H335,$H$2:$H$501,"&gt;"&amp;F335,$I$2:$I$501,"&lt;&gt;Cancelada")-1&gt;0,"Traslape","OK")))))))</f>
        <v/>
      </c>
      <c r="P335" s="23" t="n"/>
      <c r="Q335">
        <f>IFERROR(IF(INDEX('Bahías'!$A$2:$A$21,ROW()-1)="","",INDEX('Bahías'!$A$2:$A$21,ROW()-1)),"")</f>
        <v/>
      </c>
      <c r="R335">
        <f>IFERROR(IF(INDEX('Configuración'!$G$2:$G$10,ROW()-1)="","",INDEX('Configuración'!$G$2:$G$10,ROW()-1)),"")</f>
        <v/>
      </c>
    </row>
    <row r="336">
      <c r="A336" s="11" t="n"/>
      <c r="B336" s="12" t="n"/>
      <c r="C336" s="17" t="n"/>
      <c r="D336" s="17" t="n"/>
      <c r="E336" s="17" t="n"/>
      <c r="F336" s="34" t="n"/>
      <c r="G336" s="19" t="n"/>
      <c r="H336" s="35">
        <f>IF(OR(F336="",G336=""),"",F336+G336/24)</f>
        <v/>
      </c>
      <c r="I336" s="17" t="n"/>
      <c r="J336" s="5">
        <f>IF(OR(A336="",G336="",I336=""),"",IF(I336="Cancelada",0,G336))</f>
        <v/>
      </c>
      <c r="K336" s="5">
        <f>IF(OR(A336="",D336=""),"",IF(COUNTIF('Configuración'!$D$2:$D$31,A336)&gt;0,0,IF(IFERROR(VLOOKUP(D336,'Bahías'!$A$2:$J$21,3,FALSE),"No")&lt;&gt;"Sí",0,IFERROR(CHOOSE(WEEKDAY(A336,2),VLOOKUP(D336,'Bahías'!$A$2:$J$21,4,FALSE),VLOOKUP(D336,'Bahías'!$A$2:$J$21,5,FALSE),VLOOKUP(D336,'Bahías'!$A$2:$J$21,6,FALSE),VLOOKUP(D336,'Bahías'!$A$2:$J$21,7,FALSE),VLOOKUP(D336,'Bahías'!$A$2:$J$21,8,FALSE),VLOOKUP(D336,'Bahías'!$A$2:$J$21,9,FALSE),VLOOKUP(D336,'Bahías'!$A$2:$J$21,10,FALSE)),""))))</f>
        <v/>
      </c>
      <c r="L336" s="5">
        <f>IF(OR(A336="",D336=""),"",SUMIFS($J$2:$J$501,$A$2:$A$501,A336,$D$2:$D$501,D336))</f>
        <v/>
      </c>
      <c r="M336" s="5">
        <f>IF(OR(K336="",L336=""),"",K336-L336)</f>
        <v/>
      </c>
      <c r="N336" s="21">
        <f>IFERROR(L336/K336,"")</f>
        <v/>
      </c>
      <c r="O336" s="22">
        <f>IF(OR(A336="",D336="",F336="",G336="",H336="",I336=""),"",IF(COUNTIF('Configuración'!$D$2:$D$31,A336)&gt;0,"Día cerrado",IF(OR(F336&lt;'Configuración'!$B$5,H336&gt;'Configuración'!$B$6),"Fuera de horario",IF(K336=0,"Sin capacidad",IF(L336&gt;K336,"Sobrecupo",IF(I336="Cancelada","OK",IF(COUNTIFS($A$2:$A$501,A336,$D$2:$D$501,D336,$F$2:$F$501,"&lt;"&amp;H336,$H$2:$H$501,"&gt;"&amp;F336,$I$2:$I$501,"&lt;&gt;Cancelada")-1&gt;0,"Traslape","OK")))))))</f>
        <v/>
      </c>
      <c r="P336" s="23" t="n"/>
      <c r="Q336">
        <f>IFERROR(IF(INDEX('Bahías'!$A$2:$A$21,ROW()-1)="","",INDEX('Bahías'!$A$2:$A$21,ROW()-1)),"")</f>
        <v/>
      </c>
      <c r="R336">
        <f>IFERROR(IF(INDEX('Configuración'!$G$2:$G$10,ROW()-1)="","",INDEX('Configuración'!$G$2:$G$10,ROW()-1)),"")</f>
        <v/>
      </c>
    </row>
    <row r="337">
      <c r="A337" s="11" t="n"/>
      <c r="B337" s="12" t="n"/>
      <c r="C337" s="17" t="n"/>
      <c r="D337" s="17" t="n"/>
      <c r="E337" s="17" t="n"/>
      <c r="F337" s="34" t="n"/>
      <c r="G337" s="19" t="n"/>
      <c r="H337" s="36">
        <f>IF(OR(F337="",G337=""),"",F337+G337/24)</f>
        <v/>
      </c>
      <c r="I337" s="17" t="n"/>
      <c r="J337" s="25">
        <f>IF(OR(A337="",G337="",I337=""),"",IF(I337="Cancelada",0,G337))</f>
        <v/>
      </c>
      <c r="K337" s="25">
        <f>IF(OR(A337="",D337=""),"",IF(COUNTIF('Configuración'!$D$2:$D$31,A337)&gt;0,0,IF(IFERROR(VLOOKUP(D337,'Bahías'!$A$2:$J$21,3,FALSE),"No")&lt;&gt;"Sí",0,IFERROR(CHOOSE(WEEKDAY(A337,2),VLOOKUP(D337,'Bahías'!$A$2:$J$21,4,FALSE),VLOOKUP(D337,'Bahías'!$A$2:$J$21,5,FALSE),VLOOKUP(D337,'Bahías'!$A$2:$J$21,6,FALSE),VLOOKUP(D337,'Bahías'!$A$2:$J$21,7,FALSE),VLOOKUP(D337,'Bahías'!$A$2:$J$21,8,FALSE),VLOOKUP(D337,'Bahías'!$A$2:$J$21,9,FALSE),VLOOKUP(D337,'Bahías'!$A$2:$J$21,10,FALSE)),""))))</f>
        <v/>
      </c>
      <c r="L337" s="25">
        <f>IF(OR(A337="",D337=""),"",SUMIFS($J$2:$J$501,$A$2:$A$501,A337,$D$2:$D$501,D337))</f>
        <v/>
      </c>
      <c r="M337" s="25">
        <f>IF(OR(K337="",L337=""),"",K337-L337)</f>
        <v/>
      </c>
      <c r="N337" s="26">
        <f>IFERROR(L337/K337,"")</f>
        <v/>
      </c>
      <c r="O337" s="27">
        <f>IF(OR(A337="",D337="",F337="",G337="",H337="",I337=""),"",IF(COUNTIF('Configuración'!$D$2:$D$31,A337)&gt;0,"Día cerrado",IF(OR(F337&lt;'Configuración'!$B$5,H337&gt;'Configuración'!$B$6),"Fuera de horario",IF(K337=0,"Sin capacidad",IF(L337&gt;K337,"Sobrecupo",IF(I337="Cancelada","OK",IF(COUNTIFS($A$2:$A$501,A337,$D$2:$D$501,D337,$F$2:$F$501,"&lt;"&amp;H337,$H$2:$H$501,"&gt;"&amp;F337,$I$2:$I$501,"&lt;&gt;Cancelada")-1&gt;0,"Traslape","OK")))))))</f>
        <v/>
      </c>
      <c r="P337" s="23" t="n"/>
      <c r="Q337">
        <f>IFERROR(IF(INDEX('Bahías'!$A$2:$A$21,ROW()-1)="","",INDEX('Bahías'!$A$2:$A$21,ROW()-1)),"")</f>
        <v/>
      </c>
      <c r="R337">
        <f>IFERROR(IF(INDEX('Configuración'!$G$2:$G$10,ROW()-1)="","",INDEX('Configuración'!$G$2:$G$10,ROW()-1)),"")</f>
        <v/>
      </c>
    </row>
    <row r="338">
      <c r="A338" s="11" t="n"/>
      <c r="B338" s="12" t="n"/>
      <c r="C338" s="17" t="n"/>
      <c r="D338" s="17" t="n"/>
      <c r="E338" s="17" t="n"/>
      <c r="F338" s="34" t="n"/>
      <c r="G338" s="19" t="n"/>
      <c r="H338" s="35">
        <f>IF(OR(F338="",G338=""),"",F338+G338/24)</f>
        <v/>
      </c>
      <c r="I338" s="17" t="n"/>
      <c r="J338" s="5">
        <f>IF(OR(A338="",G338="",I338=""),"",IF(I338="Cancelada",0,G338))</f>
        <v/>
      </c>
      <c r="K338" s="5">
        <f>IF(OR(A338="",D338=""),"",IF(COUNTIF('Configuración'!$D$2:$D$31,A338)&gt;0,0,IF(IFERROR(VLOOKUP(D338,'Bahías'!$A$2:$J$21,3,FALSE),"No")&lt;&gt;"Sí",0,IFERROR(CHOOSE(WEEKDAY(A338,2),VLOOKUP(D338,'Bahías'!$A$2:$J$21,4,FALSE),VLOOKUP(D338,'Bahías'!$A$2:$J$21,5,FALSE),VLOOKUP(D338,'Bahías'!$A$2:$J$21,6,FALSE),VLOOKUP(D338,'Bahías'!$A$2:$J$21,7,FALSE),VLOOKUP(D338,'Bahías'!$A$2:$J$21,8,FALSE),VLOOKUP(D338,'Bahías'!$A$2:$J$21,9,FALSE),VLOOKUP(D338,'Bahías'!$A$2:$J$21,10,FALSE)),""))))</f>
        <v/>
      </c>
      <c r="L338" s="5">
        <f>IF(OR(A338="",D338=""),"",SUMIFS($J$2:$J$501,$A$2:$A$501,A338,$D$2:$D$501,D338))</f>
        <v/>
      </c>
      <c r="M338" s="5">
        <f>IF(OR(K338="",L338=""),"",K338-L338)</f>
        <v/>
      </c>
      <c r="N338" s="21">
        <f>IFERROR(L338/K338,"")</f>
        <v/>
      </c>
      <c r="O338" s="22">
        <f>IF(OR(A338="",D338="",F338="",G338="",H338="",I338=""),"",IF(COUNTIF('Configuración'!$D$2:$D$31,A338)&gt;0,"Día cerrado",IF(OR(F338&lt;'Configuración'!$B$5,H338&gt;'Configuración'!$B$6),"Fuera de horario",IF(K338=0,"Sin capacidad",IF(L338&gt;K338,"Sobrecupo",IF(I338="Cancelada","OK",IF(COUNTIFS($A$2:$A$501,A338,$D$2:$D$501,D338,$F$2:$F$501,"&lt;"&amp;H338,$H$2:$H$501,"&gt;"&amp;F338,$I$2:$I$501,"&lt;&gt;Cancelada")-1&gt;0,"Traslape","OK")))))))</f>
        <v/>
      </c>
      <c r="P338" s="23" t="n"/>
      <c r="Q338">
        <f>IFERROR(IF(INDEX('Bahías'!$A$2:$A$21,ROW()-1)="","",INDEX('Bahías'!$A$2:$A$21,ROW()-1)),"")</f>
        <v/>
      </c>
      <c r="R338">
        <f>IFERROR(IF(INDEX('Configuración'!$G$2:$G$10,ROW()-1)="","",INDEX('Configuración'!$G$2:$G$10,ROW()-1)),"")</f>
        <v/>
      </c>
    </row>
    <row r="339">
      <c r="A339" s="11" t="n"/>
      <c r="B339" s="12" t="n"/>
      <c r="C339" s="17" t="n"/>
      <c r="D339" s="17" t="n"/>
      <c r="E339" s="17" t="n"/>
      <c r="F339" s="34" t="n"/>
      <c r="G339" s="19" t="n"/>
      <c r="H339" s="36">
        <f>IF(OR(F339="",G339=""),"",F339+G339/24)</f>
        <v/>
      </c>
      <c r="I339" s="17" t="n"/>
      <c r="J339" s="25">
        <f>IF(OR(A339="",G339="",I339=""),"",IF(I339="Cancelada",0,G339))</f>
        <v/>
      </c>
      <c r="K339" s="25">
        <f>IF(OR(A339="",D339=""),"",IF(COUNTIF('Configuración'!$D$2:$D$31,A339)&gt;0,0,IF(IFERROR(VLOOKUP(D339,'Bahías'!$A$2:$J$21,3,FALSE),"No")&lt;&gt;"Sí",0,IFERROR(CHOOSE(WEEKDAY(A339,2),VLOOKUP(D339,'Bahías'!$A$2:$J$21,4,FALSE),VLOOKUP(D339,'Bahías'!$A$2:$J$21,5,FALSE),VLOOKUP(D339,'Bahías'!$A$2:$J$21,6,FALSE),VLOOKUP(D339,'Bahías'!$A$2:$J$21,7,FALSE),VLOOKUP(D339,'Bahías'!$A$2:$J$21,8,FALSE),VLOOKUP(D339,'Bahías'!$A$2:$J$21,9,FALSE),VLOOKUP(D339,'Bahías'!$A$2:$J$21,10,FALSE)),""))))</f>
        <v/>
      </c>
      <c r="L339" s="25">
        <f>IF(OR(A339="",D339=""),"",SUMIFS($J$2:$J$501,$A$2:$A$501,A339,$D$2:$D$501,D339))</f>
        <v/>
      </c>
      <c r="M339" s="25">
        <f>IF(OR(K339="",L339=""),"",K339-L339)</f>
        <v/>
      </c>
      <c r="N339" s="26">
        <f>IFERROR(L339/K339,"")</f>
        <v/>
      </c>
      <c r="O339" s="27">
        <f>IF(OR(A339="",D339="",F339="",G339="",H339="",I339=""),"",IF(COUNTIF('Configuración'!$D$2:$D$31,A339)&gt;0,"Día cerrado",IF(OR(F339&lt;'Configuración'!$B$5,H339&gt;'Configuración'!$B$6),"Fuera de horario",IF(K339=0,"Sin capacidad",IF(L339&gt;K339,"Sobrecupo",IF(I339="Cancelada","OK",IF(COUNTIFS($A$2:$A$501,A339,$D$2:$D$501,D339,$F$2:$F$501,"&lt;"&amp;H339,$H$2:$H$501,"&gt;"&amp;F339,$I$2:$I$501,"&lt;&gt;Cancelada")-1&gt;0,"Traslape","OK")))))))</f>
        <v/>
      </c>
      <c r="P339" s="23" t="n"/>
      <c r="Q339">
        <f>IFERROR(IF(INDEX('Bahías'!$A$2:$A$21,ROW()-1)="","",INDEX('Bahías'!$A$2:$A$21,ROW()-1)),"")</f>
        <v/>
      </c>
      <c r="R339">
        <f>IFERROR(IF(INDEX('Configuración'!$G$2:$G$10,ROW()-1)="","",INDEX('Configuración'!$G$2:$G$10,ROW()-1)),"")</f>
        <v/>
      </c>
    </row>
    <row r="340">
      <c r="A340" s="11" t="n"/>
      <c r="B340" s="12" t="n"/>
      <c r="C340" s="17" t="n"/>
      <c r="D340" s="17" t="n"/>
      <c r="E340" s="17" t="n"/>
      <c r="F340" s="34" t="n"/>
      <c r="G340" s="19" t="n"/>
      <c r="H340" s="35">
        <f>IF(OR(F340="",G340=""),"",F340+G340/24)</f>
        <v/>
      </c>
      <c r="I340" s="17" t="n"/>
      <c r="J340" s="5">
        <f>IF(OR(A340="",G340="",I340=""),"",IF(I340="Cancelada",0,G340))</f>
        <v/>
      </c>
      <c r="K340" s="5">
        <f>IF(OR(A340="",D340=""),"",IF(COUNTIF('Configuración'!$D$2:$D$31,A340)&gt;0,0,IF(IFERROR(VLOOKUP(D340,'Bahías'!$A$2:$J$21,3,FALSE),"No")&lt;&gt;"Sí",0,IFERROR(CHOOSE(WEEKDAY(A340,2),VLOOKUP(D340,'Bahías'!$A$2:$J$21,4,FALSE),VLOOKUP(D340,'Bahías'!$A$2:$J$21,5,FALSE),VLOOKUP(D340,'Bahías'!$A$2:$J$21,6,FALSE),VLOOKUP(D340,'Bahías'!$A$2:$J$21,7,FALSE),VLOOKUP(D340,'Bahías'!$A$2:$J$21,8,FALSE),VLOOKUP(D340,'Bahías'!$A$2:$J$21,9,FALSE),VLOOKUP(D340,'Bahías'!$A$2:$J$21,10,FALSE)),""))))</f>
        <v/>
      </c>
      <c r="L340" s="5">
        <f>IF(OR(A340="",D340=""),"",SUMIFS($J$2:$J$501,$A$2:$A$501,A340,$D$2:$D$501,D340))</f>
        <v/>
      </c>
      <c r="M340" s="5">
        <f>IF(OR(K340="",L340=""),"",K340-L340)</f>
        <v/>
      </c>
      <c r="N340" s="21">
        <f>IFERROR(L340/K340,"")</f>
        <v/>
      </c>
      <c r="O340" s="22">
        <f>IF(OR(A340="",D340="",F340="",G340="",H340="",I340=""),"",IF(COUNTIF('Configuración'!$D$2:$D$31,A340)&gt;0,"Día cerrado",IF(OR(F340&lt;'Configuración'!$B$5,H340&gt;'Configuración'!$B$6),"Fuera de horario",IF(K340=0,"Sin capacidad",IF(L340&gt;K340,"Sobrecupo",IF(I340="Cancelada","OK",IF(COUNTIFS($A$2:$A$501,A340,$D$2:$D$501,D340,$F$2:$F$501,"&lt;"&amp;H340,$H$2:$H$501,"&gt;"&amp;F340,$I$2:$I$501,"&lt;&gt;Cancelada")-1&gt;0,"Traslape","OK")))))))</f>
        <v/>
      </c>
      <c r="P340" s="23" t="n"/>
      <c r="Q340">
        <f>IFERROR(IF(INDEX('Bahías'!$A$2:$A$21,ROW()-1)="","",INDEX('Bahías'!$A$2:$A$21,ROW()-1)),"")</f>
        <v/>
      </c>
      <c r="R340">
        <f>IFERROR(IF(INDEX('Configuración'!$G$2:$G$10,ROW()-1)="","",INDEX('Configuración'!$G$2:$G$10,ROW()-1)),"")</f>
        <v/>
      </c>
    </row>
    <row r="341">
      <c r="A341" s="11" t="n"/>
      <c r="B341" s="12" t="n"/>
      <c r="C341" s="17" t="n"/>
      <c r="D341" s="17" t="n"/>
      <c r="E341" s="17" t="n"/>
      <c r="F341" s="34" t="n"/>
      <c r="G341" s="19" t="n"/>
      <c r="H341" s="36">
        <f>IF(OR(F341="",G341=""),"",F341+G341/24)</f>
        <v/>
      </c>
      <c r="I341" s="17" t="n"/>
      <c r="J341" s="25">
        <f>IF(OR(A341="",G341="",I341=""),"",IF(I341="Cancelada",0,G341))</f>
        <v/>
      </c>
      <c r="K341" s="25">
        <f>IF(OR(A341="",D341=""),"",IF(COUNTIF('Configuración'!$D$2:$D$31,A341)&gt;0,0,IF(IFERROR(VLOOKUP(D341,'Bahías'!$A$2:$J$21,3,FALSE),"No")&lt;&gt;"Sí",0,IFERROR(CHOOSE(WEEKDAY(A341,2),VLOOKUP(D341,'Bahías'!$A$2:$J$21,4,FALSE),VLOOKUP(D341,'Bahías'!$A$2:$J$21,5,FALSE),VLOOKUP(D341,'Bahías'!$A$2:$J$21,6,FALSE),VLOOKUP(D341,'Bahías'!$A$2:$J$21,7,FALSE),VLOOKUP(D341,'Bahías'!$A$2:$J$21,8,FALSE),VLOOKUP(D341,'Bahías'!$A$2:$J$21,9,FALSE),VLOOKUP(D341,'Bahías'!$A$2:$J$21,10,FALSE)),""))))</f>
        <v/>
      </c>
      <c r="L341" s="25">
        <f>IF(OR(A341="",D341=""),"",SUMIFS($J$2:$J$501,$A$2:$A$501,A341,$D$2:$D$501,D341))</f>
        <v/>
      </c>
      <c r="M341" s="25">
        <f>IF(OR(K341="",L341=""),"",K341-L341)</f>
        <v/>
      </c>
      <c r="N341" s="26">
        <f>IFERROR(L341/K341,"")</f>
        <v/>
      </c>
      <c r="O341" s="27">
        <f>IF(OR(A341="",D341="",F341="",G341="",H341="",I341=""),"",IF(COUNTIF('Configuración'!$D$2:$D$31,A341)&gt;0,"Día cerrado",IF(OR(F341&lt;'Configuración'!$B$5,H341&gt;'Configuración'!$B$6),"Fuera de horario",IF(K341=0,"Sin capacidad",IF(L341&gt;K341,"Sobrecupo",IF(I341="Cancelada","OK",IF(COUNTIFS($A$2:$A$501,A341,$D$2:$D$501,D341,$F$2:$F$501,"&lt;"&amp;H341,$H$2:$H$501,"&gt;"&amp;F341,$I$2:$I$501,"&lt;&gt;Cancelada")-1&gt;0,"Traslape","OK")))))))</f>
        <v/>
      </c>
      <c r="P341" s="23" t="n"/>
      <c r="Q341">
        <f>IFERROR(IF(INDEX('Bahías'!$A$2:$A$21,ROW()-1)="","",INDEX('Bahías'!$A$2:$A$21,ROW()-1)),"")</f>
        <v/>
      </c>
      <c r="R341">
        <f>IFERROR(IF(INDEX('Configuración'!$G$2:$G$10,ROW()-1)="","",INDEX('Configuración'!$G$2:$G$10,ROW()-1)),"")</f>
        <v/>
      </c>
    </row>
    <row r="342">
      <c r="A342" s="11" t="n"/>
      <c r="B342" s="12" t="n"/>
      <c r="C342" s="17" t="n"/>
      <c r="D342" s="17" t="n"/>
      <c r="E342" s="17" t="n"/>
      <c r="F342" s="34" t="n"/>
      <c r="G342" s="19" t="n"/>
      <c r="H342" s="35">
        <f>IF(OR(F342="",G342=""),"",F342+G342/24)</f>
        <v/>
      </c>
      <c r="I342" s="17" t="n"/>
      <c r="J342" s="5">
        <f>IF(OR(A342="",G342="",I342=""),"",IF(I342="Cancelada",0,G342))</f>
        <v/>
      </c>
      <c r="K342" s="5">
        <f>IF(OR(A342="",D342=""),"",IF(COUNTIF('Configuración'!$D$2:$D$31,A342)&gt;0,0,IF(IFERROR(VLOOKUP(D342,'Bahías'!$A$2:$J$21,3,FALSE),"No")&lt;&gt;"Sí",0,IFERROR(CHOOSE(WEEKDAY(A342,2),VLOOKUP(D342,'Bahías'!$A$2:$J$21,4,FALSE),VLOOKUP(D342,'Bahías'!$A$2:$J$21,5,FALSE),VLOOKUP(D342,'Bahías'!$A$2:$J$21,6,FALSE),VLOOKUP(D342,'Bahías'!$A$2:$J$21,7,FALSE),VLOOKUP(D342,'Bahías'!$A$2:$J$21,8,FALSE),VLOOKUP(D342,'Bahías'!$A$2:$J$21,9,FALSE),VLOOKUP(D342,'Bahías'!$A$2:$J$21,10,FALSE)),""))))</f>
        <v/>
      </c>
      <c r="L342" s="5">
        <f>IF(OR(A342="",D342=""),"",SUMIFS($J$2:$J$501,$A$2:$A$501,A342,$D$2:$D$501,D342))</f>
        <v/>
      </c>
      <c r="M342" s="5">
        <f>IF(OR(K342="",L342=""),"",K342-L342)</f>
        <v/>
      </c>
      <c r="N342" s="21">
        <f>IFERROR(L342/K342,"")</f>
        <v/>
      </c>
      <c r="O342" s="22">
        <f>IF(OR(A342="",D342="",F342="",G342="",H342="",I342=""),"",IF(COUNTIF('Configuración'!$D$2:$D$31,A342)&gt;0,"Día cerrado",IF(OR(F342&lt;'Configuración'!$B$5,H342&gt;'Configuración'!$B$6),"Fuera de horario",IF(K342=0,"Sin capacidad",IF(L342&gt;K342,"Sobrecupo",IF(I342="Cancelada","OK",IF(COUNTIFS($A$2:$A$501,A342,$D$2:$D$501,D342,$F$2:$F$501,"&lt;"&amp;H342,$H$2:$H$501,"&gt;"&amp;F342,$I$2:$I$501,"&lt;&gt;Cancelada")-1&gt;0,"Traslape","OK")))))))</f>
        <v/>
      </c>
      <c r="P342" s="23" t="n"/>
      <c r="Q342">
        <f>IFERROR(IF(INDEX('Bahías'!$A$2:$A$21,ROW()-1)="","",INDEX('Bahías'!$A$2:$A$21,ROW()-1)),"")</f>
        <v/>
      </c>
      <c r="R342">
        <f>IFERROR(IF(INDEX('Configuración'!$G$2:$G$10,ROW()-1)="","",INDEX('Configuración'!$G$2:$G$10,ROW()-1)),"")</f>
        <v/>
      </c>
    </row>
    <row r="343">
      <c r="A343" s="11" t="n"/>
      <c r="B343" s="12" t="n"/>
      <c r="C343" s="17" t="n"/>
      <c r="D343" s="17" t="n"/>
      <c r="E343" s="17" t="n"/>
      <c r="F343" s="34" t="n"/>
      <c r="G343" s="19" t="n"/>
      <c r="H343" s="36">
        <f>IF(OR(F343="",G343=""),"",F343+G343/24)</f>
        <v/>
      </c>
      <c r="I343" s="17" t="n"/>
      <c r="J343" s="25">
        <f>IF(OR(A343="",G343="",I343=""),"",IF(I343="Cancelada",0,G343))</f>
        <v/>
      </c>
      <c r="K343" s="25">
        <f>IF(OR(A343="",D343=""),"",IF(COUNTIF('Configuración'!$D$2:$D$31,A343)&gt;0,0,IF(IFERROR(VLOOKUP(D343,'Bahías'!$A$2:$J$21,3,FALSE),"No")&lt;&gt;"Sí",0,IFERROR(CHOOSE(WEEKDAY(A343,2),VLOOKUP(D343,'Bahías'!$A$2:$J$21,4,FALSE),VLOOKUP(D343,'Bahías'!$A$2:$J$21,5,FALSE),VLOOKUP(D343,'Bahías'!$A$2:$J$21,6,FALSE),VLOOKUP(D343,'Bahías'!$A$2:$J$21,7,FALSE),VLOOKUP(D343,'Bahías'!$A$2:$J$21,8,FALSE),VLOOKUP(D343,'Bahías'!$A$2:$J$21,9,FALSE),VLOOKUP(D343,'Bahías'!$A$2:$J$21,10,FALSE)),""))))</f>
        <v/>
      </c>
      <c r="L343" s="25">
        <f>IF(OR(A343="",D343=""),"",SUMIFS($J$2:$J$501,$A$2:$A$501,A343,$D$2:$D$501,D343))</f>
        <v/>
      </c>
      <c r="M343" s="25">
        <f>IF(OR(K343="",L343=""),"",K343-L343)</f>
        <v/>
      </c>
      <c r="N343" s="26">
        <f>IFERROR(L343/K343,"")</f>
        <v/>
      </c>
      <c r="O343" s="27">
        <f>IF(OR(A343="",D343="",F343="",G343="",H343="",I343=""),"",IF(COUNTIF('Configuración'!$D$2:$D$31,A343)&gt;0,"Día cerrado",IF(OR(F343&lt;'Configuración'!$B$5,H343&gt;'Configuración'!$B$6),"Fuera de horario",IF(K343=0,"Sin capacidad",IF(L343&gt;K343,"Sobrecupo",IF(I343="Cancelada","OK",IF(COUNTIFS($A$2:$A$501,A343,$D$2:$D$501,D343,$F$2:$F$501,"&lt;"&amp;H343,$H$2:$H$501,"&gt;"&amp;F343,$I$2:$I$501,"&lt;&gt;Cancelada")-1&gt;0,"Traslape","OK")))))))</f>
        <v/>
      </c>
      <c r="P343" s="23" t="n"/>
      <c r="Q343">
        <f>IFERROR(IF(INDEX('Bahías'!$A$2:$A$21,ROW()-1)="","",INDEX('Bahías'!$A$2:$A$21,ROW()-1)),"")</f>
        <v/>
      </c>
      <c r="R343">
        <f>IFERROR(IF(INDEX('Configuración'!$G$2:$G$10,ROW()-1)="","",INDEX('Configuración'!$G$2:$G$10,ROW()-1)),"")</f>
        <v/>
      </c>
    </row>
    <row r="344">
      <c r="A344" s="11" t="n"/>
      <c r="B344" s="12" t="n"/>
      <c r="C344" s="17" t="n"/>
      <c r="D344" s="17" t="n"/>
      <c r="E344" s="17" t="n"/>
      <c r="F344" s="34" t="n"/>
      <c r="G344" s="19" t="n"/>
      <c r="H344" s="35">
        <f>IF(OR(F344="",G344=""),"",F344+G344/24)</f>
        <v/>
      </c>
      <c r="I344" s="17" t="n"/>
      <c r="J344" s="5">
        <f>IF(OR(A344="",G344="",I344=""),"",IF(I344="Cancelada",0,G344))</f>
        <v/>
      </c>
      <c r="K344" s="5">
        <f>IF(OR(A344="",D344=""),"",IF(COUNTIF('Configuración'!$D$2:$D$31,A344)&gt;0,0,IF(IFERROR(VLOOKUP(D344,'Bahías'!$A$2:$J$21,3,FALSE),"No")&lt;&gt;"Sí",0,IFERROR(CHOOSE(WEEKDAY(A344,2),VLOOKUP(D344,'Bahías'!$A$2:$J$21,4,FALSE),VLOOKUP(D344,'Bahías'!$A$2:$J$21,5,FALSE),VLOOKUP(D344,'Bahías'!$A$2:$J$21,6,FALSE),VLOOKUP(D344,'Bahías'!$A$2:$J$21,7,FALSE),VLOOKUP(D344,'Bahías'!$A$2:$J$21,8,FALSE),VLOOKUP(D344,'Bahías'!$A$2:$J$21,9,FALSE),VLOOKUP(D344,'Bahías'!$A$2:$J$21,10,FALSE)),""))))</f>
        <v/>
      </c>
      <c r="L344" s="5">
        <f>IF(OR(A344="",D344=""),"",SUMIFS($J$2:$J$501,$A$2:$A$501,A344,$D$2:$D$501,D344))</f>
        <v/>
      </c>
      <c r="M344" s="5">
        <f>IF(OR(K344="",L344=""),"",K344-L344)</f>
        <v/>
      </c>
      <c r="N344" s="21">
        <f>IFERROR(L344/K344,"")</f>
        <v/>
      </c>
      <c r="O344" s="22">
        <f>IF(OR(A344="",D344="",F344="",G344="",H344="",I344=""),"",IF(COUNTIF('Configuración'!$D$2:$D$31,A344)&gt;0,"Día cerrado",IF(OR(F344&lt;'Configuración'!$B$5,H344&gt;'Configuración'!$B$6),"Fuera de horario",IF(K344=0,"Sin capacidad",IF(L344&gt;K344,"Sobrecupo",IF(I344="Cancelada","OK",IF(COUNTIFS($A$2:$A$501,A344,$D$2:$D$501,D344,$F$2:$F$501,"&lt;"&amp;H344,$H$2:$H$501,"&gt;"&amp;F344,$I$2:$I$501,"&lt;&gt;Cancelada")-1&gt;0,"Traslape","OK")))))))</f>
        <v/>
      </c>
      <c r="P344" s="23" t="n"/>
      <c r="Q344">
        <f>IFERROR(IF(INDEX('Bahías'!$A$2:$A$21,ROW()-1)="","",INDEX('Bahías'!$A$2:$A$21,ROW()-1)),"")</f>
        <v/>
      </c>
      <c r="R344">
        <f>IFERROR(IF(INDEX('Configuración'!$G$2:$G$10,ROW()-1)="","",INDEX('Configuración'!$G$2:$G$10,ROW()-1)),"")</f>
        <v/>
      </c>
    </row>
    <row r="345">
      <c r="A345" s="11" t="n"/>
      <c r="B345" s="12" t="n"/>
      <c r="C345" s="17" t="n"/>
      <c r="D345" s="17" t="n"/>
      <c r="E345" s="17" t="n"/>
      <c r="F345" s="34" t="n"/>
      <c r="G345" s="19" t="n"/>
      <c r="H345" s="36">
        <f>IF(OR(F345="",G345=""),"",F345+G345/24)</f>
        <v/>
      </c>
      <c r="I345" s="17" t="n"/>
      <c r="J345" s="25">
        <f>IF(OR(A345="",G345="",I345=""),"",IF(I345="Cancelada",0,G345))</f>
        <v/>
      </c>
      <c r="K345" s="25">
        <f>IF(OR(A345="",D345=""),"",IF(COUNTIF('Configuración'!$D$2:$D$31,A345)&gt;0,0,IF(IFERROR(VLOOKUP(D345,'Bahías'!$A$2:$J$21,3,FALSE),"No")&lt;&gt;"Sí",0,IFERROR(CHOOSE(WEEKDAY(A345,2),VLOOKUP(D345,'Bahías'!$A$2:$J$21,4,FALSE),VLOOKUP(D345,'Bahías'!$A$2:$J$21,5,FALSE),VLOOKUP(D345,'Bahías'!$A$2:$J$21,6,FALSE),VLOOKUP(D345,'Bahías'!$A$2:$J$21,7,FALSE),VLOOKUP(D345,'Bahías'!$A$2:$J$21,8,FALSE),VLOOKUP(D345,'Bahías'!$A$2:$J$21,9,FALSE),VLOOKUP(D345,'Bahías'!$A$2:$J$21,10,FALSE)),""))))</f>
        <v/>
      </c>
      <c r="L345" s="25">
        <f>IF(OR(A345="",D345=""),"",SUMIFS($J$2:$J$501,$A$2:$A$501,A345,$D$2:$D$501,D345))</f>
        <v/>
      </c>
      <c r="M345" s="25">
        <f>IF(OR(K345="",L345=""),"",K345-L345)</f>
        <v/>
      </c>
      <c r="N345" s="26">
        <f>IFERROR(L345/K345,"")</f>
        <v/>
      </c>
      <c r="O345" s="27">
        <f>IF(OR(A345="",D345="",F345="",G345="",H345="",I345=""),"",IF(COUNTIF('Configuración'!$D$2:$D$31,A345)&gt;0,"Día cerrado",IF(OR(F345&lt;'Configuración'!$B$5,H345&gt;'Configuración'!$B$6),"Fuera de horario",IF(K345=0,"Sin capacidad",IF(L345&gt;K345,"Sobrecupo",IF(I345="Cancelada","OK",IF(COUNTIFS($A$2:$A$501,A345,$D$2:$D$501,D345,$F$2:$F$501,"&lt;"&amp;H345,$H$2:$H$501,"&gt;"&amp;F345,$I$2:$I$501,"&lt;&gt;Cancelada")-1&gt;0,"Traslape","OK")))))))</f>
        <v/>
      </c>
      <c r="P345" s="23" t="n"/>
      <c r="Q345">
        <f>IFERROR(IF(INDEX('Bahías'!$A$2:$A$21,ROW()-1)="","",INDEX('Bahías'!$A$2:$A$21,ROW()-1)),"")</f>
        <v/>
      </c>
      <c r="R345">
        <f>IFERROR(IF(INDEX('Configuración'!$G$2:$G$10,ROW()-1)="","",INDEX('Configuración'!$G$2:$G$10,ROW()-1)),"")</f>
        <v/>
      </c>
    </row>
    <row r="346">
      <c r="A346" s="11" t="n"/>
      <c r="B346" s="12" t="n"/>
      <c r="C346" s="17" t="n"/>
      <c r="D346" s="17" t="n"/>
      <c r="E346" s="17" t="n"/>
      <c r="F346" s="34" t="n"/>
      <c r="G346" s="19" t="n"/>
      <c r="H346" s="35">
        <f>IF(OR(F346="",G346=""),"",F346+G346/24)</f>
        <v/>
      </c>
      <c r="I346" s="17" t="n"/>
      <c r="J346" s="5">
        <f>IF(OR(A346="",G346="",I346=""),"",IF(I346="Cancelada",0,G346))</f>
        <v/>
      </c>
      <c r="K346" s="5">
        <f>IF(OR(A346="",D346=""),"",IF(COUNTIF('Configuración'!$D$2:$D$31,A346)&gt;0,0,IF(IFERROR(VLOOKUP(D346,'Bahías'!$A$2:$J$21,3,FALSE),"No")&lt;&gt;"Sí",0,IFERROR(CHOOSE(WEEKDAY(A346,2),VLOOKUP(D346,'Bahías'!$A$2:$J$21,4,FALSE),VLOOKUP(D346,'Bahías'!$A$2:$J$21,5,FALSE),VLOOKUP(D346,'Bahías'!$A$2:$J$21,6,FALSE),VLOOKUP(D346,'Bahías'!$A$2:$J$21,7,FALSE),VLOOKUP(D346,'Bahías'!$A$2:$J$21,8,FALSE),VLOOKUP(D346,'Bahías'!$A$2:$J$21,9,FALSE),VLOOKUP(D346,'Bahías'!$A$2:$J$21,10,FALSE)),""))))</f>
        <v/>
      </c>
      <c r="L346" s="5">
        <f>IF(OR(A346="",D346=""),"",SUMIFS($J$2:$J$501,$A$2:$A$501,A346,$D$2:$D$501,D346))</f>
        <v/>
      </c>
      <c r="M346" s="5">
        <f>IF(OR(K346="",L346=""),"",K346-L346)</f>
        <v/>
      </c>
      <c r="N346" s="21">
        <f>IFERROR(L346/K346,"")</f>
        <v/>
      </c>
      <c r="O346" s="22">
        <f>IF(OR(A346="",D346="",F346="",G346="",H346="",I346=""),"",IF(COUNTIF('Configuración'!$D$2:$D$31,A346)&gt;0,"Día cerrado",IF(OR(F346&lt;'Configuración'!$B$5,H346&gt;'Configuración'!$B$6),"Fuera de horario",IF(K346=0,"Sin capacidad",IF(L346&gt;K346,"Sobrecupo",IF(I346="Cancelada","OK",IF(COUNTIFS($A$2:$A$501,A346,$D$2:$D$501,D346,$F$2:$F$501,"&lt;"&amp;H346,$H$2:$H$501,"&gt;"&amp;F346,$I$2:$I$501,"&lt;&gt;Cancelada")-1&gt;0,"Traslape","OK")))))))</f>
        <v/>
      </c>
      <c r="P346" s="23" t="n"/>
      <c r="Q346">
        <f>IFERROR(IF(INDEX('Bahías'!$A$2:$A$21,ROW()-1)="","",INDEX('Bahías'!$A$2:$A$21,ROW()-1)),"")</f>
        <v/>
      </c>
      <c r="R346">
        <f>IFERROR(IF(INDEX('Configuración'!$G$2:$G$10,ROW()-1)="","",INDEX('Configuración'!$G$2:$G$10,ROW()-1)),"")</f>
        <v/>
      </c>
    </row>
    <row r="347">
      <c r="A347" s="11" t="n"/>
      <c r="B347" s="12" t="n"/>
      <c r="C347" s="17" t="n"/>
      <c r="D347" s="17" t="n"/>
      <c r="E347" s="17" t="n"/>
      <c r="F347" s="34" t="n"/>
      <c r="G347" s="19" t="n"/>
      <c r="H347" s="36">
        <f>IF(OR(F347="",G347=""),"",F347+G347/24)</f>
        <v/>
      </c>
      <c r="I347" s="17" t="n"/>
      <c r="J347" s="25">
        <f>IF(OR(A347="",G347="",I347=""),"",IF(I347="Cancelada",0,G347))</f>
        <v/>
      </c>
      <c r="K347" s="25">
        <f>IF(OR(A347="",D347=""),"",IF(COUNTIF('Configuración'!$D$2:$D$31,A347)&gt;0,0,IF(IFERROR(VLOOKUP(D347,'Bahías'!$A$2:$J$21,3,FALSE),"No")&lt;&gt;"Sí",0,IFERROR(CHOOSE(WEEKDAY(A347,2),VLOOKUP(D347,'Bahías'!$A$2:$J$21,4,FALSE),VLOOKUP(D347,'Bahías'!$A$2:$J$21,5,FALSE),VLOOKUP(D347,'Bahías'!$A$2:$J$21,6,FALSE),VLOOKUP(D347,'Bahías'!$A$2:$J$21,7,FALSE),VLOOKUP(D347,'Bahías'!$A$2:$J$21,8,FALSE),VLOOKUP(D347,'Bahías'!$A$2:$J$21,9,FALSE),VLOOKUP(D347,'Bahías'!$A$2:$J$21,10,FALSE)),""))))</f>
        <v/>
      </c>
      <c r="L347" s="25">
        <f>IF(OR(A347="",D347=""),"",SUMIFS($J$2:$J$501,$A$2:$A$501,A347,$D$2:$D$501,D347))</f>
        <v/>
      </c>
      <c r="M347" s="25">
        <f>IF(OR(K347="",L347=""),"",K347-L347)</f>
        <v/>
      </c>
      <c r="N347" s="26">
        <f>IFERROR(L347/K347,"")</f>
        <v/>
      </c>
      <c r="O347" s="27">
        <f>IF(OR(A347="",D347="",F347="",G347="",H347="",I347=""),"",IF(COUNTIF('Configuración'!$D$2:$D$31,A347)&gt;0,"Día cerrado",IF(OR(F347&lt;'Configuración'!$B$5,H347&gt;'Configuración'!$B$6),"Fuera de horario",IF(K347=0,"Sin capacidad",IF(L347&gt;K347,"Sobrecupo",IF(I347="Cancelada","OK",IF(COUNTIFS($A$2:$A$501,A347,$D$2:$D$501,D347,$F$2:$F$501,"&lt;"&amp;H347,$H$2:$H$501,"&gt;"&amp;F347,$I$2:$I$501,"&lt;&gt;Cancelada")-1&gt;0,"Traslape","OK")))))))</f>
        <v/>
      </c>
      <c r="P347" s="23" t="n"/>
      <c r="Q347">
        <f>IFERROR(IF(INDEX('Bahías'!$A$2:$A$21,ROW()-1)="","",INDEX('Bahías'!$A$2:$A$21,ROW()-1)),"")</f>
        <v/>
      </c>
      <c r="R347">
        <f>IFERROR(IF(INDEX('Configuración'!$G$2:$G$10,ROW()-1)="","",INDEX('Configuración'!$G$2:$G$10,ROW()-1)),"")</f>
        <v/>
      </c>
    </row>
    <row r="348">
      <c r="A348" s="11" t="n"/>
      <c r="B348" s="12" t="n"/>
      <c r="C348" s="17" t="n"/>
      <c r="D348" s="17" t="n"/>
      <c r="E348" s="17" t="n"/>
      <c r="F348" s="34" t="n"/>
      <c r="G348" s="19" t="n"/>
      <c r="H348" s="35">
        <f>IF(OR(F348="",G348=""),"",F348+G348/24)</f>
        <v/>
      </c>
      <c r="I348" s="17" t="n"/>
      <c r="J348" s="5">
        <f>IF(OR(A348="",G348="",I348=""),"",IF(I348="Cancelada",0,G348))</f>
        <v/>
      </c>
      <c r="K348" s="5">
        <f>IF(OR(A348="",D348=""),"",IF(COUNTIF('Configuración'!$D$2:$D$31,A348)&gt;0,0,IF(IFERROR(VLOOKUP(D348,'Bahías'!$A$2:$J$21,3,FALSE),"No")&lt;&gt;"Sí",0,IFERROR(CHOOSE(WEEKDAY(A348,2),VLOOKUP(D348,'Bahías'!$A$2:$J$21,4,FALSE),VLOOKUP(D348,'Bahías'!$A$2:$J$21,5,FALSE),VLOOKUP(D348,'Bahías'!$A$2:$J$21,6,FALSE),VLOOKUP(D348,'Bahías'!$A$2:$J$21,7,FALSE),VLOOKUP(D348,'Bahías'!$A$2:$J$21,8,FALSE),VLOOKUP(D348,'Bahías'!$A$2:$J$21,9,FALSE),VLOOKUP(D348,'Bahías'!$A$2:$J$21,10,FALSE)),""))))</f>
        <v/>
      </c>
      <c r="L348" s="5">
        <f>IF(OR(A348="",D348=""),"",SUMIFS($J$2:$J$501,$A$2:$A$501,A348,$D$2:$D$501,D348))</f>
        <v/>
      </c>
      <c r="M348" s="5">
        <f>IF(OR(K348="",L348=""),"",K348-L348)</f>
        <v/>
      </c>
      <c r="N348" s="21">
        <f>IFERROR(L348/K348,"")</f>
        <v/>
      </c>
      <c r="O348" s="22">
        <f>IF(OR(A348="",D348="",F348="",G348="",H348="",I348=""),"",IF(COUNTIF('Configuración'!$D$2:$D$31,A348)&gt;0,"Día cerrado",IF(OR(F348&lt;'Configuración'!$B$5,H348&gt;'Configuración'!$B$6),"Fuera de horario",IF(K348=0,"Sin capacidad",IF(L348&gt;K348,"Sobrecupo",IF(I348="Cancelada","OK",IF(COUNTIFS($A$2:$A$501,A348,$D$2:$D$501,D348,$F$2:$F$501,"&lt;"&amp;H348,$H$2:$H$501,"&gt;"&amp;F348,$I$2:$I$501,"&lt;&gt;Cancelada")-1&gt;0,"Traslape","OK")))))))</f>
        <v/>
      </c>
      <c r="P348" s="23" t="n"/>
      <c r="Q348">
        <f>IFERROR(IF(INDEX('Bahías'!$A$2:$A$21,ROW()-1)="","",INDEX('Bahías'!$A$2:$A$21,ROW()-1)),"")</f>
        <v/>
      </c>
      <c r="R348">
        <f>IFERROR(IF(INDEX('Configuración'!$G$2:$G$10,ROW()-1)="","",INDEX('Configuración'!$G$2:$G$10,ROW()-1)),"")</f>
        <v/>
      </c>
    </row>
    <row r="349">
      <c r="A349" s="11" t="n"/>
      <c r="B349" s="12" t="n"/>
      <c r="C349" s="17" t="n"/>
      <c r="D349" s="17" t="n"/>
      <c r="E349" s="17" t="n"/>
      <c r="F349" s="34" t="n"/>
      <c r="G349" s="19" t="n"/>
      <c r="H349" s="36">
        <f>IF(OR(F349="",G349=""),"",F349+G349/24)</f>
        <v/>
      </c>
      <c r="I349" s="17" t="n"/>
      <c r="J349" s="25">
        <f>IF(OR(A349="",G349="",I349=""),"",IF(I349="Cancelada",0,G349))</f>
        <v/>
      </c>
      <c r="K349" s="25">
        <f>IF(OR(A349="",D349=""),"",IF(COUNTIF('Configuración'!$D$2:$D$31,A349)&gt;0,0,IF(IFERROR(VLOOKUP(D349,'Bahías'!$A$2:$J$21,3,FALSE),"No")&lt;&gt;"Sí",0,IFERROR(CHOOSE(WEEKDAY(A349,2),VLOOKUP(D349,'Bahías'!$A$2:$J$21,4,FALSE),VLOOKUP(D349,'Bahías'!$A$2:$J$21,5,FALSE),VLOOKUP(D349,'Bahías'!$A$2:$J$21,6,FALSE),VLOOKUP(D349,'Bahías'!$A$2:$J$21,7,FALSE),VLOOKUP(D349,'Bahías'!$A$2:$J$21,8,FALSE),VLOOKUP(D349,'Bahías'!$A$2:$J$21,9,FALSE),VLOOKUP(D349,'Bahías'!$A$2:$J$21,10,FALSE)),""))))</f>
        <v/>
      </c>
      <c r="L349" s="25">
        <f>IF(OR(A349="",D349=""),"",SUMIFS($J$2:$J$501,$A$2:$A$501,A349,$D$2:$D$501,D349))</f>
        <v/>
      </c>
      <c r="M349" s="25">
        <f>IF(OR(K349="",L349=""),"",K349-L349)</f>
        <v/>
      </c>
      <c r="N349" s="26">
        <f>IFERROR(L349/K349,"")</f>
        <v/>
      </c>
      <c r="O349" s="27">
        <f>IF(OR(A349="",D349="",F349="",G349="",H349="",I349=""),"",IF(COUNTIF('Configuración'!$D$2:$D$31,A349)&gt;0,"Día cerrado",IF(OR(F349&lt;'Configuración'!$B$5,H349&gt;'Configuración'!$B$6),"Fuera de horario",IF(K349=0,"Sin capacidad",IF(L349&gt;K349,"Sobrecupo",IF(I349="Cancelada","OK",IF(COUNTIFS($A$2:$A$501,A349,$D$2:$D$501,D349,$F$2:$F$501,"&lt;"&amp;H349,$H$2:$H$501,"&gt;"&amp;F349,$I$2:$I$501,"&lt;&gt;Cancelada")-1&gt;0,"Traslape","OK")))))))</f>
        <v/>
      </c>
      <c r="P349" s="23" t="n"/>
      <c r="Q349">
        <f>IFERROR(IF(INDEX('Bahías'!$A$2:$A$21,ROW()-1)="","",INDEX('Bahías'!$A$2:$A$21,ROW()-1)),"")</f>
        <v/>
      </c>
      <c r="R349">
        <f>IFERROR(IF(INDEX('Configuración'!$G$2:$G$10,ROW()-1)="","",INDEX('Configuración'!$G$2:$G$10,ROW()-1)),"")</f>
        <v/>
      </c>
    </row>
    <row r="350">
      <c r="A350" s="11" t="n"/>
      <c r="B350" s="12" t="n"/>
      <c r="C350" s="17" t="n"/>
      <c r="D350" s="17" t="n"/>
      <c r="E350" s="17" t="n"/>
      <c r="F350" s="34" t="n"/>
      <c r="G350" s="19" t="n"/>
      <c r="H350" s="35">
        <f>IF(OR(F350="",G350=""),"",F350+G350/24)</f>
        <v/>
      </c>
      <c r="I350" s="17" t="n"/>
      <c r="J350" s="5">
        <f>IF(OR(A350="",G350="",I350=""),"",IF(I350="Cancelada",0,G350))</f>
        <v/>
      </c>
      <c r="K350" s="5">
        <f>IF(OR(A350="",D350=""),"",IF(COUNTIF('Configuración'!$D$2:$D$31,A350)&gt;0,0,IF(IFERROR(VLOOKUP(D350,'Bahías'!$A$2:$J$21,3,FALSE),"No")&lt;&gt;"Sí",0,IFERROR(CHOOSE(WEEKDAY(A350,2),VLOOKUP(D350,'Bahías'!$A$2:$J$21,4,FALSE),VLOOKUP(D350,'Bahías'!$A$2:$J$21,5,FALSE),VLOOKUP(D350,'Bahías'!$A$2:$J$21,6,FALSE),VLOOKUP(D350,'Bahías'!$A$2:$J$21,7,FALSE),VLOOKUP(D350,'Bahías'!$A$2:$J$21,8,FALSE),VLOOKUP(D350,'Bahías'!$A$2:$J$21,9,FALSE),VLOOKUP(D350,'Bahías'!$A$2:$J$21,10,FALSE)),""))))</f>
        <v/>
      </c>
      <c r="L350" s="5">
        <f>IF(OR(A350="",D350=""),"",SUMIFS($J$2:$J$501,$A$2:$A$501,A350,$D$2:$D$501,D350))</f>
        <v/>
      </c>
      <c r="M350" s="5">
        <f>IF(OR(K350="",L350=""),"",K350-L350)</f>
        <v/>
      </c>
      <c r="N350" s="21">
        <f>IFERROR(L350/K350,"")</f>
        <v/>
      </c>
      <c r="O350" s="22">
        <f>IF(OR(A350="",D350="",F350="",G350="",H350="",I350=""),"",IF(COUNTIF('Configuración'!$D$2:$D$31,A350)&gt;0,"Día cerrado",IF(OR(F350&lt;'Configuración'!$B$5,H350&gt;'Configuración'!$B$6),"Fuera de horario",IF(K350=0,"Sin capacidad",IF(L350&gt;K350,"Sobrecupo",IF(I350="Cancelada","OK",IF(COUNTIFS($A$2:$A$501,A350,$D$2:$D$501,D350,$F$2:$F$501,"&lt;"&amp;H350,$H$2:$H$501,"&gt;"&amp;F350,$I$2:$I$501,"&lt;&gt;Cancelada")-1&gt;0,"Traslape","OK")))))))</f>
        <v/>
      </c>
      <c r="P350" s="23" t="n"/>
      <c r="Q350">
        <f>IFERROR(IF(INDEX('Bahías'!$A$2:$A$21,ROW()-1)="","",INDEX('Bahías'!$A$2:$A$21,ROW()-1)),"")</f>
        <v/>
      </c>
      <c r="R350">
        <f>IFERROR(IF(INDEX('Configuración'!$G$2:$G$10,ROW()-1)="","",INDEX('Configuración'!$G$2:$G$10,ROW()-1)),"")</f>
        <v/>
      </c>
    </row>
    <row r="351">
      <c r="A351" s="11" t="n"/>
      <c r="B351" s="12" t="n"/>
      <c r="C351" s="17" t="n"/>
      <c r="D351" s="17" t="n"/>
      <c r="E351" s="17" t="n"/>
      <c r="F351" s="34" t="n"/>
      <c r="G351" s="19" t="n"/>
      <c r="H351" s="36">
        <f>IF(OR(F351="",G351=""),"",F351+G351/24)</f>
        <v/>
      </c>
      <c r="I351" s="17" t="n"/>
      <c r="J351" s="25">
        <f>IF(OR(A351="",G351="",I351=""),"",IF(I351="Cancelada",0,G351))</f>
        <v/>
      </c>
      <c r="K351" s="25">
        <f>IF(OR(A351="",D351=""),"",IF(COUNTIF('Configuración'!$D$2:$D$31,A351)&gt;0,0,IF(IFERROR(VLOOKUP(D351,'Bahías'!$A$2:$J$21,3,FALSE),"No")&lt;&gt;"Sí",0,IFERROR(CHOOSE(WEEKDAY(A351,2),VLOOKUP(D351,'Bahías'!$A$2:$J$21,4,FALSE),VLOOKUP(D351,'Bahías'!$A$2:$J$21,5,FALSE),VLOOKUP(D351,'Bahías'!$A$2:$J$21,6,FALSE),VLOOKUP(D351,'Bahías'!$A$2:$J$21,7,FALSE),VLOOKUP(D351,'Bahías'!$A$2:$J$21,8,FALSE),VLOOKUP(D351,'Bahías'!$A$2:$J$21,9,FALSE),VLOOKUP(D351,'Bahías'!$A$2:$J$21,10,FALSE)),""))))</f>
        <v/>
      </c>
      <c r="L351" s="25">
        <f>IF(OR(A351="",D351=""),"",SUMIFS($J$2:$J$501,$A$2:$A$501,A351,$D$2:$D$501,D351))</f>
        <v/>
      </c>
      <c r="M351" s="25">
        <f>IF(OR(K351="",L351=""),"",K351-L351)</f>
        <v/>
      </c>
      <c r="N351" s="26">
        <f>IFERROR(L351/K351,"")</f>
        <v/>
      </c>
      <c r="O351" s="27">
        <f>IF(OR(A351="",D351="",F351="",G351="",H351="",I351=""),"",IF(COUNTIF('Configuración'!$D$2:$D$31,A351)&gt;0,"Día cerrado",IF(OR(F351&lt;'Configuración'!$B$5,H351&gt;'Configuración'!$B$6),"Fuera de horario",IF(K351=0,"Sin capacidad",IF(L351&gt;K351,"Sobrecupo",IF(I351="Cancelada","OK",IF(COUNTIFS($A$2:$A$501,A351,$D$2:$D$501,D351,$F$2:$F$501,"&lt;"&amp;H351,$H$2:$H$501,"&gt;"&amp;F351,$I$2:$I$501,"&lt;&gt;Cancelada")-1&gt;0,"Traslape","OK")))))))</f>
        <v/>
      </c>
      <c r="P351" s="23" t="n"/>
      <c r="Q351">
        <f>IFERROR(IF(INDEX('Bahías'!$A$2:$A$21,ROW()-1)="","",INDEX('Bahías'!$A$2:$A$21,ROW()-1)),"")</f>
        <v/>
      </c>
      <c r="R351">
        <f>IFERROR(IF(INDEX('Configuración'!$G$2:$G$10,ROW()-1)="","",INDEX('Configuración'!$G$2:$G$10,ROW()-1)),"")</f>
        <v/>
      </c>
    </row>
    <row r="352">
      <c r="A352" s="11" t="n"/>
      <c r="B352" s="12" t="n"/>
      <c r="C352" s="17" t="n"/>
      <c r="D352" s="17" t="n"/>
      <c r="E352" s="17" t="n"/>
      <c r="F352" s="34" t="n"/>
      <c r="G352" s="19" t="n"/>
      <c r="H352" s="35">
        <f>IF(OR(F352="",G352=""),"",F352+G352/24)</f>
        <v/>
      </c>
      <c r="I352" s="17" t="n"/>
      <c r="J352" s="5">
        <f>IF(OR(A352="",G352="",I352=""),"",IF(I352="Cancelada",0,G352))</f>
        <v/>
      </c>
      <c r="K352" s="5">
        <f>IF(OR(A352="",D352=""),"",IF(COUNTIF('Configuración'!$D$2:$D$31,A352)&gt;0,0,IF(IFERROR(VLOOKUP(D352,'Bahías'!$A$2:$J$21,3,FALSE),"No")&lt;&gt;"Sí",0,IFERROR(CHOOSE(WEEKDAY(A352,2),VLOOKUP(D352,'Bahías'!$A$2:$J$21,4,FALSE),VLOOKUP(D352,'Bahías'!$A$2:$J$21,5,FALSE),VLOOKUP(D352,'Bahías'!$A$2:$J$21,6,FALSE),VLOOKUP(D352,'Bahías'!$A$2:$J$21,7,FALSE),VLOOKUP(D352,'Bahías'!$A$2:$J$21,8,FALSE),VLOOKUP(D352,'Bahías'!$A$2:$J$21,9,FALSE),VLOOKUP(D352,'Bahías'!$A$2:$J$21,10,FALSE)),""))))</f>
        <v/>
      </c>
      <c r="L352" s="5">
        <f>IF(OR(A352="",D352=""),"",SUMIFS($J$2:$J$501,$A$2:$A$501,A352,$D$2:$D$501,D352))</f>
        <v/>
      </c>
      <c r="M352" s="5">
        <f>IF(OR(K352="",L352=""),"",K352-L352)</f>
        <v/>
      </c>
      <c r="N352" s="21">
        <f>IFERROR(L352/K352,"")</f>
        <v/>
      </c>
      <c r="O352" s="22">
        <f>IF(OR(A352="",D352="",F352="",G352="",H352="",I352=""),"",IF(COUNTIF('Configuración'!$D$2:$D$31,A352)&gt;0,"Día cerrado",IF(OR(F352&lt;'Configuración'!$B$5,H352&gt;'Configuración'!$B$6),"Fuera de horario",IF(K352=0,"Sin capacidad",IF(L352&gt;K352,"Sobrecupo",IF(I352="Cancelada","OK",IF(COUNTIFS($A$2:$A$501,A352,$D$2:$D$501,D352,$F$2:$F$501,"&lt;"&amp;H352,$H$2:$H$501,"&gt;"&amp;F352,$I$2:$I$501,"&lt;&gt;Cancelada")-1&gt;0,"Traslape","OK")))))))</f>
        <v/>
      </c>
      <c r="P352" s="23" t="n"/>
      <c r="Q352">
        <f>IFERROR(IF(INDEX('Bahías'!$A$2:$A$21,ROW()-1)="","",INDEX('Bahías'!$A$2:$A$21,ROW()-1)),"")</f>
        <v/>
      </c>
      <c r="R352">
        <f>IFERROR(IF(INDEX('Configuración'!$G$2:$G$10,ROW()-1)="","",INDEX('Configuración'!$G$2:$G$10,ROW()-1)),"")</f>
        <v/>
      </c>
    </row>
    <row r="353">
      <c r="A353" s="11" t="n"/>
      <c r="B353" s="12" t="n"/>
      <c r="C353" s="17" t="n"/>
      <c r="D353" s="17" t="n"/>
      <c r="E353" s="17" t="n"/>
      <c r="F353" s="34" t="n"/>
      <c r="G353" s="19" t="n"/>
      <c r="H353" s="36">
        <f>IF(OR(F353="",G353=""),"",F353+G353/24)</f>
        <v/>
      </c>
      <c r="I353" s="17" t="n"/>
      <c r="J353" s="25">
        <f>IF(OR(A353="",G353="",I353=""),"",IF(I353="Cancelada",0,G353))</f>
        <v/>
      </c>
      <c r="K353" s="25">
        <f>IF(OR(A353="",D353=""),"",IF(COUNTIF('Configuración'!$D$2:$D$31,A353)&gt;0,0,IF(IFERROR(VLOOKUP(D353,'Bahías'!$A$2:$J$21,3,FALSE),"No")&lt;&gt;"Sí",0,IFERROR(CHOOSE(WEEKDAY(A353,2),VLOOKUP(D353,'Bahías'!$A$2:$J$21,4,FALSE),VLOOKUP(D353,'Bahías'!$A$2:$J$21,5,FALSE),VLOOKUP(D353,'Bahías'!$A$2:$J$21,6,FALSE),VLOOKUP(D353,'Bahías'!$A$2:$J$21,7,FALSE),VLOOKUP(D353,'Bahías'!$A$2:$J$21,8,FALSE),VLOOKUP(D353,'Bahías'!$A$2:$J$21,9,FALSE),VLOOKUP(D353,'Bahías'!$A$2:$J$21,10,FALSE)),""))))</f>
        <v/>
      </c>
      <c r="L353" s="25">
        <f>IF(OR(A353="",D353=""),"",SUMIFS($J$2:$J$501,$A$2:$A$501,A353,$D$2:$D$501,D353))</f>
        <v/>
      </c>
      <c r="M353" s="25">
        <f>IF(OR(K353="",L353=""),"",K353-L353)</f>
        <v/>
      </c>
      <c r="N353" s="26">
        <f>IFERROR(L353/K353,"")</f>
        <v/>
      </c>
      <c r="O353" s="27">
        <f>IF(OR(A353="",D353="",F353="",G353="",H353="",I353=""),"",IF(COUNTIF('Configuración'!$D$2:$D$31,A353)&gt;0,"Día cerrado",IF(OR(F353&lt;'Configuración'!$B$5,H353&gt;'Configuración'!$B$6),"Fuera de horario",IF(K353=0,"Sin capacidad",IF(L353&gt;K353,"Sobrecupo",IF(I353="Cancelada","OK",IF(COUNTIFS($A$2:$A$501,A353,$D$2:$D$501,D353,$F$2:$F$501,"&lt;"&amp;H353,$H$2:$H$501,"&gt;"&amp;F353,$I$2:$I$501,"&lt;&gt;Cancelada")-1&gt;0,"Traslape","OK")))))))</f>
        <v/>
      </c>
      <c r="P353" s="23" t="n"/>
      <c r="Q353">
        <f>IFERROR(IF(INDEX('Bahías'!$A$2:$A$21,ROW()-1)="","",INDEX('Bahías'!$A$2:$A$21,ROW()-1)),"")</f>
        <v/>
      </c>
      <c r="R353">
        <f>IFERROR(IF(INDEX('Configuración'!$G$2:$G$10,ROW()-1)="","",INDEX('Configuración'!$G$2:$G$10,ROW()-1)),"")</f>
        <v/>
      </c>
    </row>
    <row r="354">
      <c r="A354" s="11" t="n"/>
      <c r="B354" s="12" t="n"/>
      <c r="C354" s="17" t="n"/>
      <c r="D354" s="17" t="n"/>
      <c r="E354" s="17" t="n"/>
      <c r="F354" s="34" t="n"/>
      <c r="G354" s="19" t="n"/>
      <c r="H354" s="35">
        <f>IF(OR(F354="",G354=""),"",F354+G354/24)</f>
        <v/>
      </c>
      <c r="I354" s="17" t="n"/>
      <c r="J354" s="5">
        <f>IF(OR(A354="",G354="",I354=""),"",IF(I354="Cancelada",0,G354))</f>
        <v/>
      </c>
      <c r="K354" s="5">
        <f>IF(OR(A354="",D354=""),"",IF(COUNTIF('Configuración'!$D$2:$D$31,A354)&gt;0,0,IF(IFERROR(VLOOKUP(D354,'Bahías'!$A$2:$J$21,3,FALSE),"No")&lt;&gt;"Sí",0,IFERROR(CHOOSE(WEEKDAY(A354,2),VLOOKUP(D354,'Bahías'!$A$2:$J$21,4,FALSE),VLOOKUP(D354,'Bahías'!$A$2:$J$21,5,FALSE),VLOOKUP(D354,'Bahías'!$A$2:$J$21,6,FALSE),VLOOKUP(D354,'Bahías'!$A$2:$J$21,7,FALSE),VLOOKUP(D354,'Bahías'!$A$2:$J$21,8,FALSE),VLOOKUP(D354,'Bahías'!$A$2:$J$21,9,FALSE),VLOOKUP(D354,'Bahías'!$A$2:$J$21,10,FALSE)),""))))</f>
        <v/>
      </c>
      <c r="L354" s="5">
        <f>IF(OR(A354="",D354=""),"",SUMIFS($J$2:$J$501,$A$2:$A$501,A354,$D$2:$D$501,D354))</f>
        <v/>
      </c>
      <c r="M354" s="5">
        <f>IF(OR(K354="",L354=""),"",K354-L354)</f>
        <v/>
      </c>
      <c r="N354" s="21">
        <f>IFERROR(L354/K354,"")</f>
        <v/>
      </c>
      <c r="O354" s="22">
        <f>IF(OR(A354="",D354="",F354="",G354="",H354="",I354=""),"",IF(COUNTIF('Configuración'!$D$2:$D$31,A354)&gt;0,"Día cerrado",IF(OR(F354&lt;'Configuración'!$B$5,H354&gt;'Configuración'!$B$6),"Fuera de horario",IF(K354=0,"Sin capacidad",IF(L354&gt;K354,"Sobrecupo",IF(I354="Cancelada","OK",IF(COUNTIFS($A$2:$A$501,A354,$D$2:$D$501,D354,$F$2:$F$501,"&lt;"&amp;H354,$H$2:$H$501,"&gt;"&amp;F354,$I$2:$I$501,"&lt;&gt;Cancelada")-1&gt;0,"Traslape","OK")))))))</f>
        <v/>
      </c>
      <c r="P354" s="23" t="n"/>
      <c r="Q354">
        <f>IFERROR(IF(INDEX('Bahías'!$A$2:$A$21,ROW()-1)="","",INDEX('Bahías'!$A$2:$A$21,ROW()-1)),"")</f>
        <v/>
      </c>
      <c r="R354">
        <f>IFERROR(IF(INDEX('Configuración'!$G$2:$G$10,ROW()-1)="","",INDEX('Configuración'!$G$2:$G$10,ROW()-1)),"")</f>
        <v/>
      </c>
    </row>
    <row r="355">
      <c r="A355" s="11" t="n"/>
      <c r="B355" s="12" t="n"/>
      <c r="C355" s="17" t="n"/>
      <c r="D355" s="17" t="n"/>
      <c r="E355" s="17" t="n"/>
      <c r="F355" s="34" t="n"/>
      <c r="G355" s="19" t="n"/>
      <c r="H355" s="36">
        <f>IF(OR(F355="",G355=""),"",F355+G355/24)</f>
        <v/>
      </c>
      <c r="I355" s="17" t="n"/>
      <c r="J355" s="25">
        <f>IF(OR(A355="",G355="",I355=""),"",IF(I355="Cancelada",0,G355))</f>
        <v/>
      </c>
      <c r="K355" s="25">
        <f>IF(OR(A355="",D355=""),"",IF(COUNTIF('Configuración'!$D$2:$D$31,A355)&gt;0,0,IF(IFERROR(VLOOKUP(D355,'Bahías'!$A$2:$J$21,3,FALSE),"No")&lt;&gt;"Sí",0,IFERROR(CHOOSE(WEEKDAY(A355,2),VLOOKUP(D355,'Bahías'!$A$2:$J$21,4,FALSE),VLOOKUP(D355,'Bahías'!$A$2:$J$21,5,FALSE),VLOOKUP(D355,'Bahías'!$A$2:$J$21,6,FALSE),VLOOKUP(D355,'Bahías'!$A$2:$J$21,7,FALSE),VLOOKUP(D355,'Bahías'!$A$2:$J$21,8,FALSE),VLOOKUP(D355,'Bahías'!$A$2:$J$21,9,FALSE),VLOOKUP(D355,'Bahías'!$A$2:$J$21,10,FALSE)),""))))</f>
        <v/>
      </c>
      <c r="L355" s="25">
        <f>IF(OR(A355="",D355=""),"",SUMIFS($J$2:$J$501,$A$2:$A$501,A355,$D$2:$D$501,D355))</f>
        <v/>
      </c>
      <c r="M355" s="25">
        <f>IF(OR(K355="",L355=""),"",K355-L355)</f>
        <v/>
      </c>
      <c r="N355" s="26">
        <f>IFERROR(L355/K355,"")</f>
        <v/>
      </c>
      <c r="O355" s="27">
        <f>IF(OR(A355="",D355="",F355="",G355="",H355="",I355=""),"",IF(COUNTIF('Configuración'!$D$2:$D$31,A355)&gt;0,"Día cerrado",IF(OR(F355&lt;'Configuración'!$B$5,H355&gt;'Configuración'!$B$6),"Fuera de horario",IF(K355=0,"Sin capacidad",IF(L355&gt;K355,"Sobrecupo",IF(I355="Cancelada","OK",IF(COUNTIFS($A$2:$A$501,A355,$D$2:$D$501,D355,$F$2:$F$501,"&lt;"&amp;H355,$H$2:$H$501,"&gt;"&amp;F355,$I$2:$I$501,"&lt;&gt;Cancelada")-1&gt;0,"Traslape","OK")))))))</f>
        <v/>
      </c>
      <c r="P355" s="23" t="n"/>
      <c r="Q355">
        <f>IFERROR(IF(INDEX('Bahías'!$A$2:$A$21,ROW()-1)="","",INDEX('Bahías'!$A$2:$A$21,ROW()-1)),"")</f>
        <v/>
      </c>
      <c r="R355">
        <f>IFERROR(IF(INDEX('Configuración'!$G$2:$G$10,ROW()-1)="","",INDEX('Configuración'!$G$2:$G$10,ROW()-1)),"")</f>
        <v/>
      </c>
    </row>
    <row r="356">
      <c r="A356" s="11" t="n"/>
      <c r="B356" s="12" t="n"/>
      <c r="C356" s="17" t="n"/>
      <c r="D356" s="17" t="n"/>
      <c r="E356" s="17" t="n"/>
      <c r="F356" s="34" t="n"/>
      <c r="G356" s="19" t="n"/>
      <c r="H356" s="35">
        <f>IF(OR(F356="",G356=""),"",F356+G356/24)</f>
        <v/>
      </c>
      <c r="I356" s="17" t="n"/>
      <c r="J356" s="5">
        <f>IF(OR(A356="",G356="",I356=""),"",IF(I356="Cancelada",0,G356))</f>
        <v/>
      </c>
      <c r="K356" s="5">
        <f>IF(OR(A356="",D356=""),"",IF(COUNTIF('Configuración'!$D$2:$D$31,A356)&gt;0,0,IF(IFERROR(VLOOKUP(D356,'Bahías'!$A$2:$J$21,3,FALSE),"No")&lt;&gt;"Sí",0,IFERROR(CHOOSE(WEEKDAY(A356,2),VLOOKUP(D356,'Bahías'!$A$2:$J$21,4,FALSE),VLOOKUP(D356,'Bahías'!$A$2:$J$21,5,FALSE),VLOOKUP(D356,'Bahías'!$A$2:$J$21,6,FALSE),VLOOKUP(D356,'Bahías'!$A$2:$J$21,7,FALSE),VLOOKUP(D356,'Bahías'!$A$2:$J$21,8,FALSE),VLOOKUP(D356,'Bahías'!$A$2:$J$21,9,FALSE),VLOOKUP(D356,'Bahías'!$A$2:$J$21,10,FALSE)),""))))</f>
        <v/>
      </c>
      <c r="L356" s="5">
        <f>IF(OR(A356="",D356=""),"",SUMIFS($J$2:$J$501,$A$2:$A$501,A356,$D$2:$D$501,D356))</f>
        <v/>
      </c>
      <c r="M356" s="5">
        <f>IF(OR(K356="",L356=""),"",K356-L356)</f>
        <v/>
      </c>
      <c r="N356" s="21">
        <f>IFERROR(L356/K356,"")</f>
        <v/>
      </c>
      <c r="O356" s="22">
        <f>IF(OR(A356="",D356="",F356="",G356="",H356="",I356=""),"",IF(COUNTIF('Configuración'!$D$2:$D$31,A356)&gt;0,"Día cerrado",IF(OR(F356&lt;'Configuración'!$B$5,H356&gt;'Configuración'!$B$6),"Fuera de horario",IF(K356=0,"Sin capacidad",IF(L356&gt;K356,"Sobrecupo",IF(I356="Cancelada","OK",IF(COUNTIFS($A$2:$A$501,A356,$D$2:$D$501,D356,$F$2:$F$501,"&lt;"&amp;H356,$H$2:$H$501,"&gt;"&amp;F356,$I$2:$I$501,"&lt;&gt;Cancelada")-1&gt;0,"Traslape","OK")))))))</f>
        <v/>
      </c>
      <c r="P356" s="23" t="n"/>
      <c r="Q356">
        <f>IFERROR(IF(INDEX('Bahías'!$A$2:$A$21,ROW()-1)="","",INDEX('Bahías'!$A$2:$A$21,ROW()-1)),"")</f>
        <v/>
      </c>
      <c r="R356">
        <f>IFERROR(IF(INDEX('Configuración'!$G$2:$G$10,ROW()-1)="","",INDEX('Configuración'!$G$2:$G$10,ROW()-1)),"")</f>
        <v/>
      </c>
    </row>
    <row r="357">
      <c r="A357" s="11" t="n"/>
      <c r="B357" s="12" t="n"/>
      <c r="C357" s="17" t="n"/>
      <c r="D357" s="17" t="n"/>
      <c r="E357" s="17" t="n"/>
      <c r="F357" s="34" t="n"/>
      <c r="G357" s="19" t="n"/>
      <c r="H357" s="36">
        <f>IF(OR(F357="",G357=""),"",F357+G357/24)</f>
        <v/>
      </c>
      <c r="I357" s="17" t="n"/>
      <c r="J357" s="25">
        <f>IF(OR(A357="",G357="",I357=""),"",IF(I357="Cancelada",0,G357))</f>
        <v/>
      </c>
      <c r="K357" s="25">
        <f>IF(OR(A357="",D357=""),"",IF(COUNTIF('Configuración'!$D$2:$D$31,A357)&gt;0,0,IF(IFERROR(VLOOKUP(D357,'Bahías'!$A$2:$J$21,3,FALSE),"No")&lt;&gt;"Sí",0,IFERROR(CHOOSE(WEEKDAY(A357,2),VLOOKUP(D357,'Bahías'!$A$2:$J$21,4,FALSE),VLOOKUP(D357,'Bahías'!$A$2:$J$21,5,FALSE),VLOOKUP(D357,'Bahías'!$A$2:$J$21,6,FALSE),VLOOKUP(D357,'Bahías'!$A$2:$J$21,7,FALSE),VLOOKUP(D357,'Bahías'!$A$2:$J$21,8,FALSE),VLOOKUP(D357,'Bahías'!$A$2:$J$21,9,FALSE),VLOOKUP(D357,'Bahías'!$A$2:$J$21,10,FALSE)),""))))</f>
        <v/>
      </c>
      <c r="L357" s="25">
        <f>IF(OR(A357="",D357=""),"",SUMIFS($J$2:$J$501,$A$2:$A$501,A357,$D$2:$D$501,D357))</f>
        <v/>
      </c>
      <c r="M357" s="25">
        <f>IF(OR(K357="",L357=""),"",K357-L357)</f>
        <v/>
      </c>
      <c r="N357" s="26">
        <f>IFERROR(L357/K357,"")</f>
        <v/>
      </c>
      <c r="O357" s="27">
        <f>IF(OR(A357="",D357="",F357="",G357="",H357="",I357=""),"",IF(COUNTIF('Configuración'!$D$2:$D$31,A357)&gt;0,"Día cerrado",IF(OR(F357&lt;'Configuración'!$B$5,H357&gt;'Configuración'!$B$6),"Fuera de horario",IF(K357=0,"Sin capacidad",IF(L357&gt;K357,"Sobrecupo",IF(I357="Cancelada","OK",IF(COUNTIFS($A$2:$A$501,A357,$D$2:$D$501,D357,$F$2:$F$501,"&lt;"&amp;H357,$H$2:$H$501,"&gt;"&amp;F357,$I$2:$I$501,"&lt;&gt;Cancelada")-1&gt;0,"Traslape","OK")))))))</f>
        <v/>
      </c>
      <c r="P357" s="23" t="n"/>
      <c r="Q357">
        <f>IFERROR(IF(INDEX('Bahías'!$A$2:$A$21,ROW()-1)="","",INDEX('Bahías'!$A$2:$A$21,ROW()-1)),"")</f>
        <v/>
      </c>
      <c r="R357">
        <f>IFERROR(IF(INDEX('Configuración'!$G$2:$G$10,ROW()-1)="","",INDEX('Configuración'!$G$2:$G$10,ROW()-1)),"")</f>
        <v/>
      </c>
    </row>
    <row r="358">
      <c r="A358" s="11" t="n"/>
      <c r="B358" s="12" t="n"/>
      <c r="C358" s="17" t="n"/>
      <c r="D358" s="17" t="n"/>
      <c r="E358" s="17" t="n"/>
      <c r="F358" s="34" t="n"/>
      <c r="G358" s="19" t="n"/>
      <c r="H358" s="35">
        <f>IF(OR(F358="",G358=""),"",F358+G358/24)</f>
        <v/>
      </c>
      <c r="I358" s="17" t="n"/>
      <c r="J358" s="5">
        <f>IF(OR(A358="",G358="",I358=""),"",IF(I358="Cancelada",0,G358))</f>
        <v/>
      </c>
      <c r="K358" s="5">
        <f>IF(OR(A358="",D358=""),"",IF(COUNTIF('Configuración'!$D$2:$D$31,A358)&gt;0,0,IF(IFERROR(VLOOKUP(D358,'Bahías'!$A$2:$J$21,3,FALSE),"No")&lt;&gt;"Sí",0,IFERROR(CHOOSE(WEEKDAY(A358,2),VLOOKUP(D358,'Bahías'!$A$2:$J$21,4,FALSE),VLOOKUP(D358,'Bahías'!$A$2:$J$21,5,FALSE),VLOOKUP(D358,'Bahías'!$A$2:$J$21,6,FALSE),VLOOKUP(D358,'Bahías'!$A$2:$J$21,7,FALSE),VLOOKUP(D358,'Bahías'!$A$2:$J$21,8,FALSE),VLOOKUP(D358,'Bahías'!$A$2:$J$21,9,FALSE),VLOOKUP(D358,'Bahías'!$A$2:$J$21,10,FALSE)),""))))</f>
        <v/>
      </c>
      <c r="L358" s="5">
        <f>IF(OR(A358="",D358=""),"",SUMIFS($J$2:$J$501,$A$2:$A$501,A358,$D$2:$D$501,D358))</f>
        <v/>
      </c>
      <c r="M358" s="5">
        <f>IF(OR(K358="",L358=""),"",K358-L358)</f>
        <v/>
      </c>
      <c r="N358" s="21">
        <f>IFERROR(L358/K358,"")</f>
        <v/>
      </c>
      <c r="O358" s="22">
        <f>IF(OR(A358="",D358="",F358="",G358="",H358="",I358=""),"",IF(COUNTIF('Configuración'!$D$2:$D$31,A358)&gt;0,"Día cerrado",IF(OR(F358&lt;'Configuración'!$B$5,H358&gt;'Configuración'!$B$6),"Fuera de horario",IF(K358=0,"Sin capacidad",IF(L358&gt;K358,"Sobrecupo",IF(I358="Cancelada","OK",IF(COUNTIFS($A$2:$A$501,A358,$D$2:$D$501,D358,$F$2:$F$501,"&lt;"&amp;H358,$H$2:$H$501,"&gt;"&amp;F358,$I$2:$I$501,"&lt;&gt;Cancelada")-1&gt;0,"Traslape","OK")))))))</f>
        <v/>
      </c>
      <c r="P358" s="23" t="n"/>
      <c r="Q358">
        <f>IFERROR(IF(INDEX('Bahías'!$A$2:$A$21,ROW()-1)="","",INDEX('Bahías'!$A$2:$A$21,ROW()-1)),"")</f>
        <v/>
      </c>
      <c r="R358">
        <f>IFERROR(IF(INDEX('Configuración'!$G$2:$G$10,ROW()-1)="","",INDEX('Configuración'!$G$2:$G$10,ROW()-1)),"")</f>
        <v/>
      </c>
    </row>
    <row r="359">
      <c r="A359" s="11" t="n"/>
      <c r="B359" s="12" t="n"/>
      <c r="C359" s="17" t="n"/>
      <c r="D359" s="17" t="n"/>
      <c r="E359" s="17" t="n"/>
      <c r="F359" s="34" t="n"/>
      <c r="G359" s="19" t="n"/>
      <c r="H359" s="36">
        <f>IF(OR(F359="",G359=""),"",F359+G359/24)</f>
        <v/>
      </c>
      <c r="I359" s="17" t="n"/>
      <c r="J359" s="25">
        <f>IF(OR(A359="",G359="",I359=""),"",IF(I359="Cancelada",0,G359))</f>
        <v/>
      </c>
      <c r="K359" s="25">
        <f>IF(OR(A359="",D359=""),"",IF(COUNTIF('Configuración'!$D$2:$D$31,A359)&gt;0,0,IF(IFERROR(VLOOKUP(D359,'Bahías'!$A$2:$J$21,3,FALSE),"No")&lt;&gt;"Sí",0,IFERROR(CHOOSE(WEEKDAY(A359,2),VLOOKUP(D359,'Bahías'!$A$2:$J$21,4,FALSE),VLOOKUP(D359,'Bahías'!$A$2:$J$21,5,FALSE),VLOOKUP(D359,'Bahías'!$A$2:$J$21,6,FALSE),VLOOKUP(D359,'Bahías'!$A$2:$J$21,7,FALSE),VLOOKUP(D359,'Bahías'!$A$2:$J$21,8,FALSE),VLOOKUP(D359,'Bahías'!$A$2:$J$21,9,FALSE),VLOOKUP(D359,'Bahías'!$A$2:$J$21,10,FALSE)),""))))</f>
        <v/>
      </c>
      <c r="L359" s="25">
        <f>IF(OR(A359="",D359=""),"",SUMIFS($J$2:$J$501,$A$2:$A$501,A359,$D$2:$D$501,D359))</f>
        <v/>
      </c>
      <c r="M359" s="25">
        <f>IF(OR(K359="",L359=""),"",K359-L359)</f>
        <v/>
      </c>
      <c r="N359" s="26">
        <f>IFERROR(L359/K359,"")</f>
        <v/>
      </c>
      <c r="O359" s="27">
        <f>IF(OR(A359="",D359="",F359="",G359="",H359="",I359=""),"",IF(COUNTIF('Configuración'!$D$2:$D$31,A359)&gt;0,"Día cerrado",IF(OR(F359&lt;'Configuración'!$B$5,H359&gt;'Configuración'!$B$6),"Fuera de horario",IF(K359=0,"Sin capacidad",IF(L359&gt;K359,"Sobrecupo",IF(I359="Cancelada","OK",IF(COUNTIFS($A$2:$A$501,A359,$D$2:$D$501,D359,$F$2:$F$501,"&lt;"&amp;H359,$H$2:$H$501,"&gt;"&amp;F359,$I$2:$I$501,"&lt;&gt;Cancelada")-1&gt;0,"Traslape","OK")))))))</f>
        <v/>
      </c>
      <c r="P359" s="23" t="n"/>
      <c r="Q359">
        <f>IFERROR(IF(INDEX('Bahías'!$A$2:$A$21,ROW()-1)="","",INDEX('Bahías'!$A$2:$A$21,ROW()-1)),"")</f>
        <v/>
      </c>
      <c r="R359">
        <f>IFERROR(IF(INDEX('Configuración'!$G$2:$G$10,ROW()-1)="","",INDEX('Configuración'!$G$2:$G$10,ROW()-1)),"")</f>
        <v/>
      </c>
    </row>
    <row r="360">
      <c r="A360" s="11" t="n"/>
      <c r="B360" s="12" t="n"/>
      <c r="C360" s="17" t="n"/>
      <c r="D360" s="17" t="n"/>
      <c r="E360" s="17" t="n"/>
      <c r="F360" s="34" t="n"/>
      <c r="G360" s="19" t="n"/>
      <c r="H360" s="35">
        <f>IF(OR(F360="",G360=""),"",F360+G360/24)</f>
        <v/>
      </c>
      <c r="I360" s="17" t="n"/>
      <c r="J360" s="5">
        <f>IF(OR(A360="",G360="",I360=""),"",IF(I360="Cancelada",0,G360))</f>
        <v/>
      </c>
      <c r="K360" s="5">
        <f>IF(OR(A360="",D360=""),"",IF(COUNTIF('Configuración'!$D$2:$D$31,A360)&gt;0,0,IF(IFERROR(VLOOKUP(D360,'Bahías'!$A$2:$J$21,3,FALSE),"No")&lt;&gt;"Sí",0,IFERROR(CHOOSE(WEEKDAY(A360,2),VLOOKUP(D360,'Bahías'!$A$2:$J$21,4,FALSE),VLOOKUP(D360,'Bahías'!$A$2:$J$21,5,FALSE),VLOOKUP(D360,'Bahías'!$A$2:$J$21,6,FALSE),VLOOKUP(D360,'Bahías'!$A$2:$J$21,7,FALSE),VLOOKUP(D360,'Bahías'!$A$2:$J$21,8,FALSE),VLOOKUP(D360,'Bahías'!$A$2:$J$21,9,FALSE),VLOOKUP(D360,'Bahías'!$A$2:$J$21,10,FALSE)),""))))</f>
        <v/>
      </c>
      <c r="L360" s="5">
        <f>IF(OR(A360="",D360=""),"",SUMIFS($J$2:$J$501,$A$2:$A$501,A360,$D$2:$D$501,D360))</f>
        <v/>
      </c>
      <c r="M360" s="5">
        <f>IF(OR(K360="",L360=""),"",K360-L360)</f>
        <v/>
      </c>
      <c r="N360" s="21">
        <f>IFERROR(L360/K360,"")</f>
        <v/>
      </c>
      <c r="O360" s="22">
        <f>IF(OR(A360="",D360="",F360="",G360="",H360="",I360=""),"",IF(COUNTIF('Configuración'!$D$2:$D$31,A360)&gt;0,"Día cerrado",IF(OR(F360&lt;'Configuración'!$B$5,H360&gt;'Configuración'!$B$6),"Fuera de horario",IF(K360=0,"Sin capacidad",IF(L360&gt;K360,"Sobrecupo",IF(I360="Cancelada","OK",IF(COUNTIFS($A$2:$A$501,A360,$D$2:$D$501,D360,$F$2:$F$501,"&lt;"&amp;H360,$H$2:$H$501,"&gt;"&amp;F360,$I$2:$I$501,"&lt;&gt;Cancelada")-1&gt;0,"Traslape","OK")))))))</f>
        <v/>
      </c>
      <c r="P360" s="23" t="n"/>
      <c r="Q360">
        <f>IFERROR(IF(INDEX('Bahías'!$A$2:$A$21,ROW()-1)="","",INDEX('Bahías'!$A$2:$A$21,ROW()-1)),"")</f>
        <v/>
      </c>
      <c r="R360">
        <f>IFERROR(IF(INDEX('Configuración'!$G$2:$G$10,ROW()-1)="","",INDEX('Configuración'!$G$2:$G$10,ROW()-1)),"")</f>
        <v/>
      </c>
    </row>
    <row r="361">
      <c r="A361" s="11" t="n"/>
      <c r="B361" s="12" t="n"/>
      <c r="C361" s="17" t="n"/>
      <c r="D361" s="17" t="n"/>
      <c r="E361" s="17" t="n"/>
      <c r="F361" s="34" t="n"/>
      <c r="G361" s="19" t="n"/>
      <c r="H361" s="36">
        <f>IF(OR(F361="",G361=""),"",F361+G361/24)</f>
        <v/>
      </c>
      <c r="I361" s="17" t="n"/>
      <c r="J361" s="25">
        <f>IF(OR(A361="",G361="",I361=""),"",IF(I361="Cancelada",0,G361))</f>
        <v/>
      </c>
      <c r="K361" s="25">
        <f>IF(OR(A361="",D361=""),"",IF(COUNTIF('Configuración'!$D$2:$D$31,A361)&gt;0,0,IF(IFERROR(VLOOKUP(D361,'Bahías'!$A$2:$J$21,3,FALSE),"No")&lt;&gt;"Sí",0,IFERROR(CHOOSE(WEEKDAY(A361,2),VLOOKUP(D361,'Bahías'!$A$2:$J$21,4,FALSE),VLOOKUP(D361,'Bahías'!$A$2:$J$21,5,FALSE),VLOOKUP(D361,'Bahías'!$A$2:$J$21,6,FALSE),VLOOKUP(D361,'Bahías'!$A$2:$J$21,7,FALSE),VLOOKUP(D361,'Bahías'!$A$2:$J$21,8,FALSE),VLOOKUP(D361,'Bahías'!$A$2:$J$21,9,FALSE),VLOOKUP(D361,'Bahías'!$A$2:$J$21,10,FALSE)),""))))</f>
        <v/>
      </c>
      <c r="L361" s="25">
        <f>IF(OR(A361="",D361=""),"",SUMIFS($J$2:$J$501,$A$2:$A$501,A361,$D$2:$D$501,D361))</f>
        <v/>
      </c>
      <c r="M361" s="25">
        <f>IF(OR(K361="",L361=""),"",K361-L361)</f>
        <v/>
      </c>
      <c r="N361" s="26">
        <f>IFERROR(L361/K361,"")</f>
        <v/>
      </c>
      <c r="O361" s="27">
        <f>IF(OR(A361="",D361="",F361="",G361="",H361="",I361=""),"",IF(COUNTIF('Configuración'!$D$2:$D$31,A361)&gt;0,"Día cerrado",IF(OR(F361&lt;'Configuración'!$B$5,H361&gt;'Configuración'!$B$6),"Fuera de horario",IF(K361=0,"Sin capacidad",IF(L361&gt;K361,"Sobrecupo",IF(I361="Cancelada","OK",IF(COUNTIFS($A$2:$A$501,A361,$D$2:$D$501,D361,$F$2:$F$501,"&lt;"&amp;H361,$H$2:$H$501,"&gt;"&amp;F361,$I$2:$I$501,"&lt;&gt;Cancelada")-1&gt;0,"Traslape","OK")))))))</f>
        <v/>
      </c>
      <c r="P361" s="23" t="n"/>
      <c r="Q361">
        <f>IFERROR(IF(INDEX('Bahías'!$A$2:$A$21,ROW()-1)="","",INDEX('Bahías'!$A$2:$A$21,ROW()-1)),"")</f>
        <v/>
      </c>
      <c r="R361">
        <f>IFERROR(IF(INDEX('Configuración'!$G$2:$G$10,ROW()-1)="","",INDEX('Configuración'!$G$2:$G$10,ROW()-1)),"")</f>
        <v/>
      </c>
    </row>
    <row r="362">
      <c r="A362" s="11" t="n"/>
      <c r="B362" s="12" t="n"/>
      <c r="C362" s="17" t="n"/>
      <c r="D362" s="17" t="n"/>
      <c r="E362" s="17" t="n"/>
      <c r="F362" s="34" t="n"/>
      <c r="G362" s="19" t="n"/>
      <c r="H362" s="35">
        <f>IF(OR(F362="",G362=""),"",F362+G362/24)</f>
        <v/>
      </c>
      <c r="I362" s="17" t="n"/>
      <c r="J362" s="5">
        <f>IF(OR(A362="",G362="",I362=""),"",IF(I362="Cancelada",0,G362))</f>
        <v/>
      </c>
      <c r="K362" s="5">
        <f>IF(OR(A362="",D362=""),"",IF(COUNTIF('Configuración'!$D$2:$D$31,A362)&gt;0,0,IF(IFERROR(VLOOKUP(D362,'Bahías'!$A$2:$J$21,3,FALSE),"No")&lt;&gt;"Sí",0,IFERROR(CHOOSE(WEEKDAY(A362,2),VLOOKUP(D362,'Bahías'!$A$2:$J$21,4,FALSE),VLOOKUP(D362,'Bahías'!$A$2:$J$21,5,FALSE),VLOOKUP(D362,'Bahías'!$A$2:$J$21,6,FALSE),VLOOKUP(D362,'Bahías'!$A$2:$J$21,7,FALSE),VLOOKUP(D362,'Bahías'!$A$2:$J$21,8,FALSE),VLOOKUP(D362,'Bahías'!$A$2:$J$21,9,FALSE),VLOOKUP(D362,'Bahías'!$A$2:$J$21,10,FALSE)),""))))</f>
        <v/>
      </c>
      <c r="L362" s="5">
        <f>IF(OR(A362="",D362=""),"",SUMIFS($J$2:$J$501,$A$2:$A$501,A362,$D$2:$D$501,D362))</f>
        <v/>
      </c>
      <c r="M362" s="5">
        <f>IF(OR(K362="",L362=""),"",K362-L362)</f>
        <v/>
      </c>
      <c r="N362" s="21">
        <f>IFERROR(L362/K362,"")</f>
        <v/>
      </c>
      <c r="O362" s="22">
        <f>IF(OR(A362="",D362="",F362="",G362="",H362="",I362=""),"",IF(COUNTIF('Configuración'!$D$2:$D$31,A362)&gt;0,"Día cerrado",IF(OR(F362&lt;'Configuración'!$B$5,H362&gt;'Configuración'!$B$6),"Fuera de horario",IF(K362=0,"Sin capacidad",IF(L362&gt;K362,"Sobrecupo",IF(I362="Cancelada","OK",IF(COUNTIFS($A$2:$A$501,A362,$D$2:$D$501,D362,$F$2:$F$501,"&lt;"&amp;H362,$H$2:$H$501,"&gt;"&amp;F362,$I$2:$I$501,"&lt;&gt;Cancelada")-1&gt;0,"Traslape","OK")))))))</f>
        <v/>
      </c>
      <c r="P362" s="23" t="n"/>
      <c r="Q362">
        <f>IFERROR(IF(INDEX('Bahías'!$A$2:$A$21,ROW()-1)="","",INDEX('Bahías'!$A$2:$A$21,ROW()-1)),"")</f>
        <v/>
      </c>
      <c r="R362">
        <f>IFERROR(IF(INDEX('Configuración'!$G$2:$G$10,ROW()-1)="","",INDEX('Configuración'!$G$2:$G$10,ROW()-1)),"")</f>
        <v/>
      </c>
    </row>
    <row r="363">
      <c r="A363" s="11" t="n"/>
      <c r="B363" s="12" t="n"/>
      <c r="C363" s="17" t="n"/>
      <c r="D363" s="17" t="n"/>
      <c r="E363" s="17" t="n"/>
      <c r="F363" s="34" t="n"/>
      <c r="G363" s="19" t="n"/>
      <c r="H363" s="36">
        <f>IF(OR(F363="",G363=""),"",F363+G363/24)</f>
        <v/>
      </c>
      <c r="I363" s="17" t="n"/>
      <c r="J363" s="25">
        <f>IF(OR(A363="",G363="",I363=""),"",IF(I363="Cancelada",0,G363))</f>
        <v/>
      </c>
      <c r="K363" s="25">
        <f>IF(OR(A363="",D363=""),"",IF(COUNTIF('Configuración'!$D$2:$D$31,A363)&gt;0,0,IF(IFERROR(VLOOKUP(D363,'Bahías'!$A$2:$J$21,3,FALSE),"No")&lt;&gt;"Sí",0,IFERROR(CHOOSE(WEEKDAY(A363,2),VLOOKUP(D363,'Bahías'!$A$2:$J$21,4,FALSE),VLOOKUP(D363,'Bahías'!$A$2:$J$21,5,FALSE),VLOOKUP(D363,'Bahías'!$A$2:$J$21,6,FALSE),VLOOKUP(D363,'Bahías'!$A$2:$J$21,7,FALSE),VLOOKUP(D363,'Bahías'!$A$2:$J$21,8,FALSE),VLOOKUP(D363,'Bahías'!$A$2:$J$21,9,FALSE),VLOOKUP(D363,'Bahías'!$A$2:$J$21,10,FALSE)),""))))</f>
        <v/>
      </c>
      <c r="L363" s="25">
        <f>IF(OR(A363="",D363=""),"",SUMIFS($J$2:$J$501,$A$2:$A$501,A363,$D$2:$D$501,D363))</f>
        <v/>
      </c>
      <c r="M363" s="25">
        <f>IF(OR(K363="",L363=""),"",K363-L363)</f>
        <v/>
      </c>
      <c r="N363" s="26">
        <f>IFERROR(L363/K363,"")</f>
        <v/>
      </c>
      <c r="O363" s="27">
        <f>IF(OR(A363="",D363="",F363="",G363="",H363="",I363=""),"",IF(COUNTIF('Configuración'!$D$2:$D$31,A363)&gt;0,"Día cerrado",IF(OR(F363&lt;'Configuración'!$B$5,H363&gt;'Configuración'!$B$6),"Fuera de horario",IF(K363=0,"Sin capacidad",IF(L363&gt;K363,"Sobrecupo",IF(I363="Cancelada","OK",IF(COUNTIFS($A$2:$A$501,A363,$D$2:$D$501,D363,$F$2:$F$501,"&lt;"&amp;H363,$H$2:$H$501,"&gt;"&amp;F363,$I$2:$I$501,"&lt;&gt;Cancelada")-1&gt;0,"Traslape","OK")))))))</f>
        <v/>
      </c>
      <c r="P363" s="23" t="n"/>
      <c r="Q363">
        <f>IFERROR(IF(INDEX('Bahías'!$A$2:$A$21,ROW()-1)="","",INDEX('Bahías'!$A$2:$A$21,ROW()-1)),"")</f>
        <v/>
      </c>
      <c r="R363">
        <f>IFERROR(IF(INDEX('Configuración'!$G$2:$G$10,ROW()-1)="","",INDEX('Configuración'!$G$2:$G$10,ROW()-1)),"")</f>
        <v/>
      </c>
    </row>
    <row r="364">
      <c r="A364" s="11" t="n"/>
      <c r="B364" s="12" t="n"/>
      <c r="C364" s="17" t="n"/>
      <c r="D364" s="17" t="n"/>
      <c r="E364" s="17" t="n"/>
      <c r="F364" s="34" t="n"/>
      <c r="G364" s="19" t="n"/>
      <c r="H364" s="35">
        <f>IF(OR(F364="",G364=""),"",F364+G364/24)</f>
        <v/>
      </c>
      <c r="I364" s="17" t="n"/>
      <c r="J364" s="5">
        <f>IF(OR(A364="",G364="",I364=""),"",IF(I364="Cancelada",0,G364))</f>
        <v/>
      </c>
      <c r="K364" s="5">
        <f>IF(OR(A364="",D364=""),"",IF(COUNTIF('Configuración'!$D$2:$D$31,A364)&gt;0,0,IF(IFERROR(VLOOKUP(D364,'Bahías'!$A$2:$J$21,3,FALSE),"No")&lt;&gt;"Sí",0,IFERROR(CHOOSE(WEEKDAY(A364,2),VLOOKUP(D364,'Bahías'!$A$2:$J$21,4,FALSE),VLOOKUP(D364,'Bahías'!$A$2:$J$21,5,FALSE),VLOOKUP(D364,'Bahías'!$A$2:$J$21,6,FALSE),VLOOKUP(D364,'Bahías'!$A$2:$J$21,7,FALSE),VLOOKUP(D364,'Bahías'!$A$2:$J$21,8,FALSE),VLOOKUP(D364,'Bahías'!$A$2:$J$21,9,FALSE),VLOOKUP(D364,'Bahías'!$A$2:$J$21,10,FALSE)),""))))</f>
        <v/>
      </c>
      <c r="L364" s="5">
        <f>IF(OR(A364="",D364=""),"",SUMIFS($J$2:$J$501,$A$2:$A$501,A364,$D$2:$D$501,D364))</f>
        <v/>
      </c>
      <c r="M364" s="5">
        <f>IF(OR(K364="",L364=""),"",K364-L364)</f>
        <v/>
      </c>
      <c r="N364" s="21">
        <f>IFERROR(L364/K364,"")</f>
        <v/>
      </c>
      <c r="O364" s="22">
        <f>IF(OR(A364="",D364="",F364="",G364="",H364="",I364=""),"",IF(COUNTIF('Configuración'!$D$2:$D$31,A364)&gt;0,"Día cerrado",IF(OR(F364&lt;'Configuración'!$B$5,H364&gt;'Configuración'!$B$6),"Fuera de horario",IF(K364=0,"Sin capacidad",IF(L364&gt;K364,"Sobrecupo",IF(I364="Cancelada","OK",IF(COUNTIFS($A$2:$A$501,A364,$D$2:$D$501,D364,$F$2:$F$501,"&lt;"&amp;H364,$H$2:$H$501,"&gt;"&amp;F364,$I$2:$I$501,"&lt;&gt;Cancelada")-1&gt;0,"Traslape","OK")))))))</f>
        <v/>
      </c>
      <c r="P364" s="23" t="n"/>
      <c r="Q364">
        <f>IFERROR(IF(INDEX('Bahías'!$A$2:$A$21,ROW()-1)="","",INDEX('Bahías'!$A$2:$A$21,ROW()-1)),"")</f>
        <v/>
      </c>
      <c r="R364">
        <f>IFERROR(IF(INDEX('Configuración'!$G$2:$G$10,ROW()-1)="","",INDEX('Configuración'!$G$2:$G$10,ROW()-1)),"")</f>
        <v/>
      </c>
    </row>
    <row r="365">
      <c r="A365" s="11" t="n"/>
      <c r="B365" s="12" t="n"/>
      <c r="C365" s="17" t="n"/>
      <c r="D365" s="17" t="n"/>
      <c r="E365" s="17" t="n"/>
      <c r="F365" s="34" t="n"/>
      <c r="G365" s="19" t="n"/>
      <c r="H365" s="36">
        <f>IF(OR(F365="",G365=""),"",F365+G365/24)</f>
        <v/>
      </c>
      <c r="I365" s="17" t="n"/>
      <c r="J365" s="25">
        <f>IF(OR(A365="",G365="",I365=""),"",IF(I365="Cancelada",0,G365))</f>
        <v/>
      </c>
      <c r="K365" s="25">
        <f>IF(OR(A365="",D365=""),"",IF(COUNTIF('Configuración'!$D$2:$D$31,A365)&gt;0,0,IF(IFERROR(VLOOKUP(D365,'Bahías'!$A$2:$J$21,3,FALSE),"No")&lt;&gt;"Sí",0,IFERROR(CHOOSE(WEEKDAY(A365,2),VLOOKUP(D365,'Bahías'!$A$2:$J$21,4,FALSE),VLOOKUP(D365,'Bahías'!$A$2:$J$21,5,FALSE),VLOOKUP(D365,'Bahías'!$A$2:$J$21,6,FALSE),VLOOKUP(D365,'Bahías'!$A$2:$J$21,7,FALSE),VLOOKUP(D365,'Bahías'!$A$2:$J$21,8,FALSE),VLOOKUP(D365,'Bahías'!$A$2:$J$21,9,FALSE),VLOOKUP(D365,'Bahías'!$A$2:$J$21,10,FALSE)),""))))</f>
        <v/>
      </c>
      <c r="L365" s="25">
        <f>IF(OR(A365="",D365=""),"",SUMIFS($J$2:$J$501,$A$2:$A$501,A365,$D$2:$D$501,D365))</f>
        <v/>
      </c>
      <c r="M365" s="25">
        <f>IF(OR(K365="",L365=""),"",K365-L365)</f>
        <v/>
      </c>
      <c r="N365" s="26">
        <f>IFERROR(L365/K365,"")</f>
        <v/>
      </c>
      <c r="O365" s="27">
        <f>IF(OR(A365="",D365="",F365="",G365="",H365="",I365=""),"",IF(COUNTIF('Configuración'!$D$2:$D$31,A365)&gt;0,"Día cerrado",IF(OR(F365&lt;'Configuración'!$B$5,H365&gt;'Configuración'!$B$6),"Fuera de horario",IF(K365=0,"Sin capacidad",IF(L365&gt;K365,"Sobrecupo",IF(I365="Cancelada","OK",IF(COUNTIFS($A$2:$A$501,A365,$D$2:$D$501,D365,$F$2:$F$501,"&lt;"&amp;H365,$H$2:$H$501,"&gt;"&amp;F365,$I$2:$I$501,"&lt;&gt;Cancelada")-1&gt;0,"Traslape","OK")))))))</f>
        <v/>
      </c>
      <c r="P365" s="23" t="n"/>
      <c r="Q365">
        <f>IFERROR(IF(INDEX('Bahías'!$A$2:$A$21,ROW()-1)="","",INDEX('Bahías'!$A$2:$A$21,ROW()-1)),"")</f>
        <v/>
      </c>
      <c r="R365">
        <f>IFERROR(IF(INDEX('Configuración'!$G$2:$G$10,ROW()-1)="","",INDEX('Configuración'!$G$2:$G$10,ROW()-1)),"")</f>
        <v/>
      </c>
    </row>
    <row r="366">
      <c r="A366" s="11" t="n"/>
      <c r="B366" s="12" t="n"/>
      <c r="C366" s="17" t="n"/>
      <c r="D366" s="17" t="n"/>
      <c r="E366" s="17" t="n"/>
      <c r="F366" s="34" t="n"/>
      <c r="G366" s="19" t="n"/>
      <c r="H366" s="35">
        <f>IF(OR(F366="",G366=""),"",F366+G366/24)</f>
        <v/>
      </c>
      <c r="I366" s="17" t="n"/>
      <c r="J366" s="5">
        <f>IF(OR(A366="",G366="",I366=""),"",IF(I366="Cancelada",0,G366))</f>
        <v/>
      </c>
      <c r="K366" s="5">
        <f>IF(OR(A366="",D366=""),"",IF(COUNTIF('Configuración'!$D$2:$D$31,A366)&gt;0,0,IF(IFERROR(VLOOKUP(D366,'Bahías'!$A$2:$J$21,3,FALSE),"No")&lt;&gt;"Sí",0,IFERROR(CHOOSE(WEEKDAY(A366,2),VLOOKUP(D366,'Bahías'!$A$2:$J$21,4,FALSE),VLOOKUP(D366,'Bahías'!$A$2:$J$21,5,FALSE),VLOOKUP(D366,'Bahías'!$A$2:$J$21,6,FALSE),VLOOKUP(D366,'Bahías'!$A$2:$J$21,7,FALSE),VLOOKUP(D366,'Bahías'!$A$2:$J$21,8,FALSE),VLOOKUP(D366,'Bahías'!$A$2:$J$21,9,FALSE),VLOOKUP(D366,'Bahías'!$A$2:$J$21,10,FALSE)),""))))</f>
        <v/>
      </c>
      <c r="L366" s="5">
        <f>IF(OR(A366="",D366=""),"",SUMIFS($J$2:$J$501,$A$2:$A$501,A366,$D$2:$D$501,D366))</f>
        <v/>
      </c>
      <c r="M366" s="5">
        <f>IF(OR(K366="",L366=""),"",K366-L366)</f>
        <v/>
      </c>
      <c r="N366" s="21">
        <f>IFERROR(L366/K366,"")</f>
        <v/>
      </c>
      <c r="O366" s="22">
        <f>IF(OR(A366="",D366="",F366="",G366="",H366="",I366=""),"",IF(COUNTIF('Configuración'!$D$2:$D$31,A366)&gt;0,"Día cerrado",IF(OR(F366&lt;'Configuración'!$B$5,H366&gt;'Configuración'!$B$6),"Fuera de horario",IF(K366=0,"Sin capacidad",IF(L366&gt;K366,"Sobrecupo",IF(I366="Cancelada","OK",IF(COUNTIFS($A$2:$A$501,A366,$D$2:$D$501,D366,$F$2:$F$501,"&lt;"&amp;H366,$H$2:$H$501,"&gt;"&amp;F366,$I$2:$I$501,"&lt;&gt;Cancelada")-1&gt;0,"Traslape","OK")))))))</f>
        <v/>
      </c>
      <c r="P366" s="23" t="n"/>
      <c r="Q366">
        <f>IFERROR(IF(INDEX('Bahías'!$A$2:$A$21,ROW()-1)="","",INDEX('Bahías'!$A$2:$A$21,ROW()-1)),"")</f>
        <v/>
      </c>
      <c r="R366">
        <f>IFERROR(IF(INDEX('Configuración'!$G$2:$G$10,ROW()-1)="","",INDEX('Configuración'!$G$2:$G$10,ROW()-1)),"")</f>
        <v/>
      </c>
    </row>
    <row r="367">
      <c r="A367" s="11" t="n"/>
      <c r="B367" s="12" t="n"/>
      <c r="C367" s="17" t="n"/>
      <c r="D367" s="17" t="n"/>
      <c r="E367" s="17" t="n"/>
      <c r="F367" s="34" t="n"/>
      <c r="G367" s="19" t="n"/>
      <c r="H367" s="36">
        <f>IF(OR(F367="",G367=""),"",F367+G367/24)</f>
        <v/>
      </c>
      <c r="I367" s="17" t="n"/>
      <c r="J367" s="25">
        <f>IF(OR(A367="",G367="",I367=""),"",IF(I367="Cancelada",0,G367))</f>
        <v/>
      </c>
      <c r="K367" s="25">
        <f>IF(OR(A367="",D367=""),"",IF(COUNTIF('Configuración'!$D$2:$D$31,A367)&gt;0,0,IF(IFERROR(VLOOKUP(D367,'Bahías'!$A$2:$J$21,3,FALSE),"No")&lt;&gt;"Sí",0,IFERROR(CHOOSE(WEEKDAY(A367,2),VLOOKUP(D367,'Bahías'!$A$2:$J$21,4,FALSE),VLOOKUP(D367,'Bahías'!$A$2:$J$21,5,FALSE),VLOOKUP(D367,'Bahías'!$A$2:$J$21,6,FALSE),VLOOKUP(D367,'Bahías'!$A$2:$J$21,7,FALSE),VLOOKUP(D367,'Bahías'!$A$2:$J$21,8,FALSE),VLOOKUP(D367,'Bahías'!$A$2:$J$21,9,FALSE),VLOOKUP(D367,'Bahías'!$A$2:$J$21,10,FALSE)),""))))</f>
        <v/>
      </c>
      <c r="L367" s="25">
        <f>IF(OR(A367="",D367=""),"",SUMIFS($J$2:$J$501,$A$2:$A$501,A367,$D$2:$D$501,D367))</f>
        <v/>
      </c>
      <c r="M367" s="25">
        <f>IF(OR(K367="",L367=""),"",K367-L367)</f>
        <v/>
      </c>
      <c r="N367" s="26">
        <f>IFERROR(L367/K367,"")</f>
        <v/>
      </c>
      <c r="O367" s="27">
        <f>IF(OR(A367="",D367="",F367="",G367="",H367="",I367=""),"",IF(COUNTIF('Configuración'!$D$2:$D$31,A367)&gt;0,"Día cerrado",IF(OR(F367&lt;'Configuración'!$B$5,H367&gt;'Configuración'!$B$6),"Fuera de horario",IF(K367=0,"Sin capacidad",IF(L367&gt;K367,"Sobrecupo",IF(I367="Cancelada","OK",IF(COUNTIFS($A$2:$A$501,A367,$D$2:$D$501,D367,$F$2:$F$501,"&lt;"&amp;H367,$H$2:$H$501,"&gt;"&amp;F367,$I$2:$I$501,"&lt;&gt;Cancelada")-1&gt;0,"Traslape","OK")))))))</f>
        <v/>
      </c>
      <c r="P367" s="23" t="n"/>
      <c r="Q367">
        <f>IFERROR(IF(INDEX('Bahías'!$A$2:$A$21,ROW()-1)="","",INDEX('Bahías'!$A$2:$A$21,ROW()-1)),"")</f>
        <v/>
      </c>
      <c r="R367">
        <f>IFERROR(IF(INDEX('Configuración'!$G$2:$G$10,ROW()-1)="","",INDEX('Configuración'!$G$2:$G$10,ROW()-1)),"")</f>
        <v/>
      </c>
    </row>
    <row r="368">
      <c r="A368" s="11" t="n"/>
      <c r="B368" s="12" t="n"/>
      <c r="C368" s="17" t="n"/>
      <c r="D368" s="17" t="n"/>
      <c r="E368" s="17" t="n"/>
      <c r="F368" s="34" t="n"/>
      <c r="G368" s="19" t="n"/>
      <c r="H368" s="35">
        <f>IF(OR(F368="",G368=""),"",F368+G368/24)</f>
        <v/>
      </c>
      <c r="I368" s="17" t="n"/>
      <c r="J368" s="5">
        <f>IF(OR(A368="",G368="",I368=""),"",IF(I368="Cancelada",0,G368))</f>
        <v/>
      </c>
      <c r="K368" s="5">
        <f>IF(OR(A368="",D368=""),"",IF(COUNTIF('Configuración'!$D$2:$D$31,A368)&gt;0,0,IF(IFERROR(VLOOKUP(D368,'Bahías'!$A$2:$J$21,3,FALSE),"No")&lt;&gt;"Sí",0,IFERROR(CHOOSE(WEEKDAY(A368,2),VLOOKUP(D368,'Bahías'!$A$2:$J$21,4,FALSE),VLOOKUP(D368,'Bahías'!$A$2:$J$21,5,FALSE),VLOOKUP(D368,'Bahías'!$A$2:$J$21,6,FALSE),VLOOKUP(D368,'Bahías'!$A$2:$J$21,7,FALSE),VLOOKUP(D368,'Bahías'!$A$2:$J$21,8,FALSE),VLOOKUP(D368,'Bahías'!$A$2:$J$21,9,FALSE),VLOOKUP(D368,'Bahías'!$A$2:$J$21,10,FALSE)),""))))</f>
        <v/>
      </c>
      <c r="L368" s="5">
        <f>IF(OR(A368="",D368=""),"",SUMIFS($J$2:$J$501,$A$2:$A$501,A368,$D$2:$D$501,D368))</f>
        <v/>
      </c>
      <c r="M368" s="5">
        <f>IF(OR(K368="",L368=""),"",K368-L368)</f>
        <v/>
      </c>
      <c r="N368" s="21">
        <f>IFERROR(L368/K368,"")</f>
        <v/>
      </c>
      <c r="O368" s="22">
        <f>IF(OR(A368="",D368="",F368="",G368="",H368="",I368=""),"",IF(COUNTIF('Configuración'!$D$2:$D$31,A368)&gt;0,"Día cerrado",IF(OR(F368&lt;'Configuración'!$B$5,H368&gt;'Configuración'!$B$6),"Fuera de horario",IF(K368=0,"Sin capacidad",IF(L368&gt;K368,"Sobrecupo",IF(I368="Cancelada","OK",IF(COUNTIFS($A$2:$A$501,A368,$D$2:$D$501,D368,$F$2:$F$501,"&lt;"&amp;H368,$H$2:$H$501,"&gt;"&amp;F368,$I$2:$I$501,"&lt;&gt;Cancelada")-1&gt;0,"Traslape","OK")))))))</f>
        <v/>
      </c>
      <c r="P368" s="23" t="n"/>
      <c r="Q368">
        <f>IFERROR(IF(INDEX('Bahías'!$A$2:$A$21,ROW()-1)="","",INDEX('Bahías'!$A$2:$A$21,ROW()-1)),"")</f>
        <v/>
      </c>
      <c r="R368">
        <f>IFERROR(IF(INDEX('Configuración'!$G$2:$G$10,ROW()-1)="","",INDEX('Configuración'!$G$2:$G$10,ROW()-1)),"")</f>
        <v/>
      </c>
    </row>
    <row r="369">
      <c r="A369" s="11" t="n"/>
      <c r="B369" s="12" t="n"/>
      <c r="C369" s="17" t="n"/>
      <c r="D369" s="17" t="n"/>
      <c r="E369" s="17" t="n"/>
      <c r="F369" s="34" t="n"/>
      <c r="G369" s="19" t="n"/>
      <c r="H369" s="36">
        <f>IF(OR(F369="",G369=""),"",F369+G369/24)</f>
        <v/>
      </c>
      <c r="I369" s="17" t="n"/>
      <c r="J369" s="25">
        <f>IF(OR(A369="",G369="",I369=""),"",IF(I369="Cancelada",0,G369))</f>
        <v/>
      </c>
      <c r="K369" s="25">
        <f>IF(OR(A369="",D369=""),"",IF(COUNTIF('Configuración'!$D$2:$D$31,A369)&gt;0,0,IF(IFERROR(VLOOKUP(D369,'Bahías'!$A$2:$J$21,3,FALSE),"No")&lt;&gt;"Sí",0,IFERROR(CHOOSE(WEEKDAY(A369,2),VLOOKUP(D369,'Bahías'!$A$2:$J$21,4,FALSE),VLOOKUP(D369,'Bahías'!$A$2:$J$21,5,FALSE),VLOOKUP(D369,'Bahías'!$A$2:$J$21,6,FALSE),VLOOKUP(D369,'Bahías'!$A$2:$J$21,7,FALSE),VLOOKUP(D369,'Bahías'!$A$2:$J$21,8,FALSE),VLOOKUP(D369,'Bahías'!$A$2:$J$21,9,FALSE),VLOOKUP(D369,'Bahías'!$A$2:$J$21,10,FALSE)),""))))</f>
        <v/>
      </c>
      <c r="L369" s="25">
        <f>IF(OR(A369="",D369=""),"",SUMIFS($J$2:$J$501,$A$2:$A$501,A369,$D$2:$D$501,D369))</f>
        <v/>
      </c>
      <c r="M369" s="25">
        <f>IF(OR(K369="",L369=""),"",K369-L369)</f>
        <v/>
      </c>
      <c r="N369" s="26">
        <f>IFERROR(L369/K369,"")</f>
        <v/>
      </c>
      <c r="O369" s="27">
        <f>IF(OR(A369="",D369="",F369="",G369="",H369="",I369=""),"",IF(COUNTIF('Configuración'!$D$2:$D$31,A369)&gt;0,"Día cerrado",IF(OR(F369&lt;'Configuración'!$B$5,H369&gt;'Configuración'!$B$6),"Fuera de horario",IF(K369=0,"Sin capacidad",IF(L369&gt;K369,"Sobrecupo",IF(I369="Cancelada","OK",IF(COUNTIFS($A$2:$A$501,A369,$D$2:$D$501,D369,$F$2:$F$501,"&lt;"&amp;H369,$H$2:$H$501,"&gt;"&amp;F369,$I$2:$I$501,"&lt;&gt;Cancelada")-1&gt;0,"Traslape","OK")))))))</f>
        <v/>
      </c>
      <c r="P369" s="23" t="n"/>
      <c r="Q369">
        <f>IFERROR(IF(INDEX('Bahías'!$A$2:$A$21,ROW()-1)="","",INDEX('Bahías'!$A$2:$A$21,ROW()-1)),"")</f>
        <v/>
      </c>
      <c r="R369">
        <f>IFERROR(IF(INDEX('Configuración'!$G$2:$G$10,ROW()-1)="","",INDEX('Configuración'!$G$2:$G$10,ROW()-1)),"")</f>
        <v/>
      </c>
    </row>
    <row r="370">
      <c r="A370" s="11" t="n"/>
      <c r="B370" s="12" t="n"/>
      <c r="C370" s="17" t="n"/>
      <c r="D370" s="17" t="n"/>
      <c r="E370" s="17" t="n"/>
      <c r="F370" s="34" t="n"/>
      <c r="G370" s="19" t="n"/>
      <c r="H370" s="35">
        <f>IF(OR(F370="",G370=""),"",F370+G370/24)</f>
        <v/>
      </c>
      <c r="I370" s="17" t="n"/>
      <c r="J370" s="5">
        <f>IF(OR(A370="",G370="",I370=""),"",IF(I370="Cancelada",0,G370))</f>
        <v/>
      </c>
      <c r="K370" s="5">
        <f>IF(OR(A370="",D370=""),"",IF(COUNTIF('Configuración'!$D$2:$D$31,A370)&gt;0,0,IF(IFERROR(VLOOKUP(D370,'Bahías'!$A$2:$J$21,3,FALSE),"No")&lt;&gt;"Sí",0,IFERROR(CHOOSE(WEEKDAY(A370,2),VLOOKUP(D370,'Bahías'!$A$2:$J$21,4,FALSE),VLOOKUP(D370,'Bahías'!$A$2:$J$21,5,FALSE),VLOOKUP(D370,'Bahías'!$A$2:$J$21,6,FALSE),VLOOKUP(D370,'Bahías'!$A$2:$J$21,7,FALSE),VLOOKUP(D370,'Bahías'!$A$2:$J$21,8,FALSE),VLOOKUP(D370,'Bahías'!$A$2:$J$21,9,FALSE),VLOOKUP(D370,'Bahías'!$A$2:$J$21,10,FALSE)),""))))</f>
        <v/>
      </c>
      <c r="L370" s="5">
        <f>IF(OR(A370="",D370=""),"",SUMIFS($J$2:$J$501,$A$2:$A$501,A370,$D$2:$D$501,D370))</f>
        <v/>
      </c>
      <c r="M370" s="5">
        <f>IF(OR(K370="",L370=""),"",K370-L370)</f>
        <v/>
      </c>
      <c r="N370" s="21">
        <f>IFERROR(L370/K370,"")</f>
        <v/>
      </c>
      <c r="O370" s="22">
        <f>IF(OR(A370="",D370="",F370="",G370="",H370="",I370=""),"",IF(COUNTIF('Configuración'!$D$2:$D$31,A370)&gt;0,"Día cerrado",IF(OR(F370&lt;'Configuración'!$B$5,H370&gt;'Configuración'!$B$6),"Fuera de horario",IF(K370=0,"Sin capacidad",IF(L370&gt;K370,"Sobrecupo",IF(I370="Cancelada","OK",IF(COUNTIFS($A$2:$A$501,A370,$D$2:$D$501,D370,$F$2:$F$501,"&lt;"&amp;H370,$H$2:$H$501,"&gt;"&amp;F370,$I$2:$I$501,"&lt;&gt;Cancelada")-1&gt;0,"Traslape","OK")))))))</f>
        <v/>
      </c>
      <c r="P370" s="23" t="n"/>
      <c r="Q370">
        <f>IFERROR(IF(INDEX('Bahías'!$A$2:$A$21,ROW()-1)="","",INDEX('Bahías'!$A$2:$A$21,ROW()-1)),"")</f>
        <v/>
      </c>
      <c r="R370">
        <f>IFERROR(IF(INDEX('Configuración'!$G$2:$G$10,ROW()-1)="","",INDEX('Configuración'!$G$2:$G$10,ROW()-1)),"")</f>
        <v/>
      </c>
    </row>
    <row r="371">
      <c r="A371" s="11" t="n"/>
      <c r="B371" s="12" t="n"/>
      <c r="C371" s="17" t="n"/>
      <c r="D371" s="17" t="n"/>
      <c r="E371" s="17" t="n"/>
      <c r="F371" s="34" t="n"/>
      <c r="G371" s="19" t="n"/>
      <c r="H371" s="36">
        <f>IF(OR(F371="",G371=""),"",F371+G371/24)</f>
        <v/>
      </c>
      <c r="I371" s="17" t="n"/>
      <c r="J371" s="25">
        <f>IF(OR(A371="",G371="",I371=""),"",IF(I371="Cancelada",0,G371))</f>
        <v/>
      </c>
      <c r="K371" s="25">
        <f>IF(OR(A371="",D371=""),"",IF(COUNTIF('Configuración'!$D$2:$D$31,A371)&gt;0,0,IF(IFERROR(VLOOKUP(D371,'Bahías'!$A$2:$J$21,3,FALSE),"No")&lt;&gt;"Sí",0,IFERROR(CHOOSE(WEEKDAY(A371,2),VLOOKUP(D371,'Bahías'!$A$2:$J$21,4,FALSE),VLOOKUP(D371,'Bahías'!$A$2:$J$21,5,FALSE),VLOOKUP(D371,'Bahías'!$A$2:$J$21,6,FALSE),VLOOKUP(D371,'Bahías'!$A$2:$J$21,7,FALSE),VLOOKUP(D371,'Bahías'!$A$2:$J$21,8,FALSE),VLOOKUP(D371,'Bahías'!$A$2:$J$21,9,FALSE),VLOOKUP(D371,'Bahías'!$A$2:$J$21,10,FALSE)),""))))</f>
        <v/>
      </c>
      <c r="L371" s="25">
        <f>IF(OR(A371="",D371=""),"",SUMIFS($J$2:$J$501,$A$2:$A$501,A371,$D$2:$D$501,D371))</f>
        <v/>
      </c>
      <c r="M371" s="25">
        <f>IF(OR(K371="",L371=""),"",K371-L371)</f>
        <v/>
      </c>
      <c r="N371" s="26">
        <f>IFERROR(L371/K371,"")</f>
        <v/>
      </c>
      <c r="O371" s="27">
        <f>IF(OR(A371="",D371="",F371="",G371="",H371="",I371=""),"",IF(COUNTIF('Configuración'!$D$2:$D$31,A371)&gt;0,"Día cerrado",IF(OR(F371&lt;'Configuración'!$B$5,H371&gt;'Configuración'!$B$6),"Fuera de horario",IF(K371=0,"Sin capacidad",IF(L371&gt;K371,"Sobrecupo",IF(I371="Cancelada","OK",IF(COUNTIFS($A$2:$A$501,A371,$D$2:$D$501,D371,$F$2:$F$501,"&lt;"&amp;H371,$H$2:$H$501,"&gt;"&amp;F371,$I$2:$I$501,"&lt;&gt;Cancelada")-1&gt;0,"Traslape","OK")))))))</f>
        <v/>
      </c>
      <c r="P371" s="23" t="n"/>
      <c r="Q371">
        <f>IFERROR(IF(INDEX('Bahías'!$A$2:$A$21,ROW()-1)="","",INDEX('Bahías'!$A$2:$A$21,ROW()-1)),"")</f>
        <v/>
      </c>
      <c r="R371">
        <f>IFERROR(IF(INDEX('Configuración'!$G$2:$G$10,ROW()-1)="","",INDEX('Configuración'!$G$2:$G$10,ROW()-1)),"")</f>
        <v/>
      </c>
    </row>
    <row r="372">
      <c r="A372" s="11" t="n"/>
      <c r="B372" s="12" t="n"/>
      <c r="C372" s="17" t="n"/>
      <c r="D372" s="17" t="n"/>
      <c r="E372" s="17" t="n"/>
      <c r="F372" s="34" t="n"/>
      <c r="G372" s="19" t="n"/>
      <c r="H372" s="35">
        <f>IF(OR(F372="",G372=""),"",F372+G372/24)</f>
        <v/>
      </c>
      <c r="I372" s="17" t="n"/>
      <c r="J372" s="5">
        <f>IF(OR(A372="",G372="",I372=""),"",IF(I372="Cancelada",0,G372))</f>
        <v/>
      </c>
      <c r="K372" s="5">
        <f>IF(OR(A372="",D372=""),"",IF(COUNTIF('Configuración'!$D$2:$D$31,A372)&gt;0,0,IF(IFERROR(VLOOKUP(D372,'Bahías'!$A$2:$J$21,3,FALSE),"No")&lt;&gt;"Sí",0,IFERROR(CHOOSE(WEEKDAY(A372,2),VLOOKUP(D372,'Bahías'!$A$2:$J$21,4,FALSE),VLOOKUP(D372,'Bahías'!$A$2:$J$21,5,FALSE),VLOOKUP(D372,'Bahías'!$A$2:$J$21,6,FALSE),VLOOKUP(D372,'Bahías'!$A$2:$J$21,7,FALSE),VLOOKUP(D372,'Bahías'!$A$2:$J$21,8,FALSE),VLOOKUP(D372,'Bahías'!$A$2:$J$21,9,FALSE),VLOOKUP(D372,'Bahías'!$A$2:$J$21,10,FALSE)),""))))</f>
        <v/>
      </c>
      <c r="L372" s="5">
        <f>IF(OR(A372="",D372=""),"",SUMIFS($J$2:$J$501,$A$2:$A$501,A372,$D$2:$D$501,D372))</f>
        <v/>
      </c>
      <c r="M372" s="5">
        <f>IF(OR(K372="",L372=""),"",K372-L372)</f>
        <v/>
      </c>
      <c r="N372" s="21">
        <f>IFERROR(L372/K372,"")</f>
        <v/>
      </c>
      <c r="O372" s="22">
        <f>IF(OR(A372="",D372="",F372="",G372="",H372="",I372=""),"",IF(COUNTIF('Configuración'!$D$2:$D$31,A372)&gt;0,"Día cerrado",IF(OR(F372&lt;'Configuración'!$B$5,H372&gt;'Configuración'!$B$6),"Fuera de horario",IF(K372=0,"Sin capacidad",IF(L372&gt;K372,"Sobrecupo",IF(I372="Cancelada","OK",IF(COUNTIFS($A$2:$A$501,A372,$D$2:$D$501,D372,$F$2:$F$501,"&lt;"&amp;H372,$H$2:$H$501,"&gt;"&amp;F372,$I$2:$I$501,"&lt;&gt;Cancelada")-1&gt;0,"Traslape","OK")))))))</f>
        <v/>
      </c>
      <c r="P372" s="23" t="n"/>
      <c r="Q372">
        <f>IFERROR(IF(INDEX('Bahías'!$A$2:$A$21,ROW()-1)="","",INDEX('Bahías'!$A$2:$A$21,ROW()-1)),"")</f>
        <v/>
      </c>
      <c r="R372">
        <f>IFERROR(IF(INDEX('Configuración'!$G$2:$G$10,ROW()-1)="","",INDEX('Configuración'!$G$2:$G$10,ROW()-1)),"")</f>
        <v/>
      </c>
    </row>
    <row r="373">
      <c r="A373" s="11" t="n"/>
      <c r="B373" s="12" t="n"/>
      <c r="C373" s="17" t="n"/>
      <c r="D373" s="17" t="n"/>
      <c r="E373" s="17" t="n"/>
      <c r="F373" s="34" t="n"/>
      <c r="G373" s="19" t="n"/>
      <c r="H373" s="36">
        <f>IF(OR(F373="",G373=""),"",F373+G373/24)</f>
        <v/>
      </c>
      <c r="I373" s="17" t="n"/>
      <c r="J373" s="25">
        <f>IF(OR(A373="",G373="",I373=""),"",IF(I373="Cancelada",0,G373))</f>
        <v/>
      </c>
      <c r="K373" s="25">
        <f>IF(OR(A373="",D373=""),"",IF(COUNTIF('Configuración'!$D$2:$D$31,A373)&gt;0,0,IF(IFERROR(VLOOKUP(D373,'Bahías'!$A$2:$J$21,3,FALSE),"No")&lt;&gt;"Sí",0,IFERROR(CHOOSE(WEEKDAY(A373,2),VLOOKUP(D373,'Bahías'!$A$2:$J$21,4,FALSE),VLOOKUP(D373,'Bahías'!$A$2:$J$21,5,FALSE),VLOOKUP(D373,'Bahías'!$A$2:$J$21,6,FALSE),VLOOKUP(D373,'Bahías'!$A$2:$J$21,7,FALSE),VLOOKUP(D373,'Bahías'!$A$2:$J$21,8,FALSE),VLOOKUP(D373,'Bahías'!$A$2:$J$21,9,FALSE),VLOOKUP(D373,'Bahías'!$A$2:$J$21,10,FALSE)),""))))</f>
        <v/>
      </c>
      <c r="L373" s="25">
        <f>IF(OR(A373="",D373=""),"",SUMIFS($J$2:$J$501,$A$2:$A$501,A373,$D$2:$D$501,D373))</f>
        <v/>
      </c>
      <c r="M373" s="25">
        <f>IF(OR(K373="",L373=""),"",K373-L373)</f>
        <v/>
      </c>
      <c r="N373" s="26">
        <f>IFERROR(L373/K373,"")</f>
        <v/>
      </c>
      <c r="O373" s="27">
        <f>IF(OR(A373="",D373="",F373="",G373="",H373="",I373=""),"",IF(COUNTIF('Configuración'!$D$2:$D$31,A373)&gt;0,"Día cerrado",IF(OR(F373&lt;'Configuración'!$B$5,H373&gt;'Configuración'!$B$6),"Fuera de horario",IF(K373=0,"Sin capacidad",IF(L373&gt;K373,"Sobrecupo",IF(I373="Cancelada","OK",IF(COUNTIFS($A$2:$A$501,A373,$D$2:$D$501,D373,$F$2:$F$501,"&lt;"&amp;H373,$H$2:$H$501,"&gt;"&amp;F373,$I$2:$I$501,"&lt;&gt;Cancelada")-1&gt;0,"Traslape","OK")))))))</f>
        <v/>
      </c>
      <c r="P373" s="23" t="n"/>
      <c r="Q373">
        <f>IFERROR(IF(INDEX('Bahías'!$A$2:$A$21,ROW()-1)="","",INDEX('Bahías'!$A$2:$A$21,ROW()-1)),"")</f>
        <v/>
      </c>
      <c r="R373">
        <f>IFERROR(IF(INDEX('Configuración'!$G$2:$G$10,ROW()-1)="","",INDEX('Configuración'!$G$2:$G$10,ROW()-1)),"")</f>
        <v/>
      </c>
    </row>
    <row r="374">
      <c r="A374" s="11" t="n"/>
      <c r="B374" s="12" t="n"/>
      <c r="C374" s="17" t="n"/>
      <c r="D374" s="17" t="n"/>
      <c r="E374" s="17" t="n"/>
      <c r="F374" s="34" t="n"/>
      <c r="G374" s="19" t="n"/>
      <c r="H374" s="35">
        <f>IF(OR(F374="",G374=""),"",F374+G374/24)</f>
        <v/>
      </c>
      <c r="I374" s="17" t="n"/>
      <c r="J374" s="5">
        <f>IF(OR(A374="",G374="",I374=""),"",IF(I374="Cancelada",0,G374))</f>
        <v/>
      </c>
      <c r="K374" s="5">
        <f>IF(OR(A374="",D374=""),"",IF(COUNTIF('Configuración'!$D$2:$D$31,A374)&gt;0,0,IF(IFERROR(VLOOKUP(D374,'Bahías'!$A$2:$J$21,3,FALSE),"No")&lt;&gt;"Sí",0,IFERROR(CHOOSE(WEEKDAY(A374,2),VLOOKUP(D374,'Bahías'!$A$2:$J$21,4,FALSE),VLOOKUP(D374,'Bahías'!$A$2:$J$21,5,FALSE),VLOOKUP(D374,'Bahías'!$A$2:$J$21,6,FALSE),VLOOKUP(D374,'Bahías'!$A$2:$J$21,7,FALSE),VLOOKUP(D374,'Bahías'!$A$2:$J$21,8,FALSE),VLOOKUP(D374,'Bahías'!$A$2:$J$21,9,FALSE),VLOOKUP(D374,'Bahías'!$A$2:$J$21,10,FALSE)),""))))</f>
        <v/>
      </c>
      <c r="L374" s="5">
        <f>IF(OR(A374="",D374=""),"",SUMIFS($J$2:$J$501,$A$2:$A$501,A374,$D$2:$D$501,D374))</f>
        <v/>
      </c>
      <c r="M374" s="5">
        <f>IF(OR(K374="",L374=""),"",K374-L374)</f>
        <v/>
      </c>
      <c r="N374" s="21">
        <f>IFERROR(L374/K374,"")</f>
        <v/>
      </c>
      <c r="O374" s="22">
        <f>IF(OR(A374="",D374="",F374="",G374="",H374="",I374=""),"",IF(COUNTIF('Configuración'!$D$2:$D$31,A374)&gt;0,"Día cerrado",IF(OR(F374&lt;'Configuración'!$B$5,H374&gt;'Configuración'!$B$6),"Fuera de horario",IF(K374=0,"Sin capacidad",IF(L374&gt;K374,"Sobrecupo",IF(I374="Cancelada","OK",IF(COUNTIFS($A$2:$A$501,A374,$D$2:$D$501,D374,$F$2:$F$501,"&lt;"&amp;H374,$H$2:$H$501,"&gt;"&amp;F374,$I$2:$I$501,"&lt;&gt;Cancelada")-1&gt;0,"Traslape","OK")))))))</f>
        <v/>
      </c>
      <c r="P374" s="23" t="n"/>
      <c r="Q374">
        <f>IFERROR(IF(INDEX('Bahías'!$A$2:$A$21,ROW()-1)="","",INDEX('Bahías'!$A$2:$A$21,ROW()-1)),"")</f>
        <v/>
      </c>
      <c r="R374">
        <f>IFERROR(IF(INDEX('Configuración'!$G$2:$G$10,ROW()-1)="","",INDEX('Configuración'!$G$2:$G$10,ROW()-1)),"")</f>
        <v/>
      </c>
    </row>
    <row r="375">
      <c r="A375" s="11" t="n"/>
      <c r="B375" s="12" t="n"/>
      <c r="C375" s="17" t="n"/>
      <c r="D375" s="17" t="n"/>
      <c r="E375" s="17" t="n"/>
      <c r="F375" s="34" t="n"/>
      <c r="G375" s="19" t="n"/>
      <c r="H375" s="36">
        <f>IF(OR(F375="",G375=""),"",F375+G375/24)</f>
        <v/>
      </c>
      <c r="I375" s="17" t="n"/>
      <c r="J375" s="25">
        <f>IF(OR(A375="",G375="",I375=""),"",IF(I375="Cancelada",0,G375))</f>
        <v/>
      </c>
      <c r="K375" s="25">
        <f>IF(OR(A375="",D375=""),"",IF(COUNTIF('Configuración'!$D$2:$D$31,A375)&gt;0,0,IF(IFERROR(VLOOKUP(D375,'Bahías'!$A$2:$J$21,3,FALSE),"No")&lt;&gt;"Sí",0,IFERROR(CHOOSE(WEEKDAY(A375,2),VLOOKUP(D375,'Bahías'!$A$2:$J$21,4,FALSE),VLOOKUP(D375,'Bahías'!$A$2:$J$21,5,FALSE),VLOOKUP(D375,'Bahías'!$A$2:$J$21,6,FALSE),VLOOKUP(D375,'Bahías'!$A$2:$J$21,7,FALSE),VLOOKUP(D375,'Bahías'!$A$2:$J$21,8,FALSE),VLOOKUP(D375,'Bahías'!$A$2:$J$21,9,FALSE),VLOOKUP(D375,'Bahías'!$A$2:$J$21,10,FALSE)),""))))</f>
        <v/>
      </c>
      <c r="L375" s="25">
        <f>IF(OR(A375="",D375=""),"",SUMIFS($J$2:$J$501,$A$2:$A$501,A375,$D$2:$D$501,D375))</f>
        <v/>
      </c>
      <c r="M375" s="25">
        <f>IF(OR(K375="",L375=""),"",K375-L375)</f>
        <v/>
      </c>
      <c r="N375" s="26">
        <f>IFERROR(L375/K375,"")</f>
        <v/>
      </c>
      <c r="O375" s="27">
        <f>IF(OR(A375="",D375="",F375="",G375="",H375="",I375=""),"",IF(COUNTIF('Configuración'!$D$2:$D$31,A375)&gt;0,"Día cerrado",IF(OR(F375&lt;'Configuración'!$B$5,H375&gt;'Configuración'!$B$6),"Fuera de horario",IF(K375=0,"Sin capacidad",IF(L375&gt;K375,"Sobrecupo",IF(I375="Cancelada","OK",IF(COUNTIFS($A$2:$A$501,A375,$D$2:$D$501,D375,$F$2:$F$501,"&lt;"&amp;H375,$H$2:$H$501,"&gt;"&amp;F375,$I$2:$I$501,"&lt;&gt;Cancelada")-1&gt;0,"Traslape","OK")))))))</f>
        <v/>
      </c>
      <c r="P375" s="23" t="n"/>
      <c r="Q375">
        <f>IFERROR(IF(INDEX('Bahías'!$A$2:$A$21,ROW()-1)="","",INDEX('Bahías'!$A$2:$A$21,ROW()-1)),"")</f>
        <v/>
      </c>
      <c r="R375">
        <f>IFERROR(IF(INDEX('Configuración'!$G$2:$G$10,ROW()-1)="","",INDEX('Configuración'!$G$2:$G$10,ROW()-1)),"")</f>
        <v/>
      </c>
    </row>
    <row r="376">
      <c r="A376" s="11" t="n"/>
      <c r="B376" s="12" t="n"/>
      <c r="C376" s="17" t="n"/>
      <c r="D376" s="17" t="n"/>
      <c r="E376" s="17" t="n"/>
      <c r="F376" s="34" t="n"/>
      <c r="G376" s="19" t="n"/>
      <c r="H376" s="35">
        <f>IF(OR(F376="",G376=""),"",F376+G376/24)</f>
        <v/>
      </c>
      <c r="I376" s="17" t="n"/>
      <c r="J376" s="5">
        <f>IF(OR(A376="",G376="",I376=""),"",IF(I376="Cancelada",0,G376))</f>
        <v/>
      </c>
      <c r="K376" s="5">
        <f>IF(OR(A376="",D376=""),"",IF(COUNTIF('Configuración'!$D$2:$D$31,A376)&gt;0,0,IF(IFERROR(VLOOKUP(D376,'Bahías'!$A$2:$J$21,3,FALSE),"No")&lt;&gt;"Sí",0,IFERROR(CHOOSE(WEEKDAY(A376,2),VLOOKUP(D376,'Bahías'!$A$2:$J$21,4,FALSE),VLOOKUP(D376,'Bahías'!$A$2:$J$21,5,FALSE),VLOOKUP(D376,'Bahías'!$A$2:$J$21,6,FALSE),VLOOKUP(D376,'Bahías'!$A$2:$J$21,7,FALSE),VLOOKUP(D376,'Bahías'!$A$2:$J$21,8,FALSE),VLOOKUP(D376,'Bahías'!$A$2:$J$21,9,FALSE),VLOOKUP(D376,'Bahías'!$A$2:$J$21,10,FALSE)),""))))</f>
        <v/>
      </c>
      <c r="L376" s="5">
        <f>IF(OR(A376="",D376=""),"",SUMIFS($J$2:$J$501,$A$2:$A$501,A376,$D$2:$D$501,D376))</f>
        <v/>
      </c>
      <c r="M376" s="5">
        <f>IF(OR(K376="",L376=""),"",K376-L376)</f>
        <v/>
      </c>
      <c r="N376" s="21">
        <f>IFERROR(L376/K376,"")</f>
        <v/>
      </c>
      <c r="O376" s="22">
        <f>IF(OR(A376="",D376="",F376="",G376="",H376="",I376=""),"",IF(COUNTIF('Configuración'!$D$2:$D$31,A376)&gt;0,"Día cerrado",IF(OR(F376&lt;'Configuración'!$B$5,H376&gt;'Configuración'!$B$6),"Fuera de horario",IF(K376=0,"Sin capacidad",IF(L376&gt;K376,"Sobrecupo",IF(I376="Cancelada","OK",IF(COUNTIFS($A$2:$A$501,A376,$D$2:$D$501,D376,$F$2:$F$501,"&lt;"&amp;H376,$H$2:$H$501,"&gt;"&amp;F376,$I$2:$I$501,"&lt;&gt;Cancelada")-1&gt;0,"Traslape","OK")))))))</f>
        <v/>
      </c>
      <c r="P376" s="23" t="n"/>
      <c r="Q376">
        <f>IFERROR(IF(INDEX('Bahías'!$A$2:$A$21,ROW()-1)="","",INDEX('Bahías'!$A$2:$A$21,ROW()-1)),"")</f>
        <v/>
      </c>
      <c r="R376">
        <f>IFERROR(IF(INDEX('Configuración'!$G$2:$G$10,ROW()-1)="","",INDEX('Configuración'!$G$2:$G$10,ROW()-1)),"")</f>
        <v/>
      </c>
    </row>
    <row r="377">
      <c r="A377" s="11" t="n"/>
      <c r="B377" s="12" t="n"/>
      <c r="C377" s="17" t="n"/>
      <c r="D377" s="17" t="n"/>
      <c r="E377" s="17" t="n"/>
      <c r="F377" s="34" t="n"/>
      <c r="G377" s="19" t="n"/>
      <c r="H377" s="36">
        <f>IF(OR(F377="",G377=""),"",F377+G377/24)</f>
        <v/>
      </c>
      <c r="I377" s="17" t="n"/>
      <c r="J377" s="25">
        <f>IF(OR(A377="",G377="",I377=""),"",IF(I377="Cancelada",0,G377))</f>
        <v/>
      </c>
      <c r="K377" s="25">
        <f>IF(OR(A377="",D377=""),"",IF(COUNTIF('Configuración'!$D$2:$D$31,A377)&gt;0,0,IF(IFERROR(VLOOKUP(D377,'Bahías'!$A$2:$J$21,3,FALSE),"No")&lt;&gt;"Sí",0,IFERROR(CHOOSE(WEEKDAY(A377,2),VLOOKUP(D377,'Bahías'!$A$2:$J$21,4,FALSE),VLOOKUP(D377,'Bahías'!$A$2:$J$21,5,FALSE),VLOOKUP(D377,'Bahías'!$A$2:$J$21,6,FALSE),VLOOKUP(D377,'Bahías'!$A$2:$J$21,7,FALSE),VLOOKUP(D377,'Bahías'!$A$2:$J$21,8,FALSE),VLOOKUP(D377,'Bahías'!$A$2:$J$21,9,FALSE),VLOOKUP(D377,'Bahías'!$A$2:$J$21,10,FALSE)),""))))</f>
        <v/>
      </c>
      <c r="L377" s="25">
        <f>IF(OR(A377="",D377=""),"",SUMIFS($J$2:$J$501,$A$2:$A$501,A377,$D$2:$D$501,D377))</f>
        <v/>
      </c>
      <c r="M377" s="25">
        <f>IF(OR(K377="",L377=""),"",K377-L377)</f>
        <v/>
      </c>
      <c r="N377" s="26">
        <f>IFERROR(L377/K377,"")</f>
        <v/>
      </c>
      <c r="O377" s="27">
        <f>IF(OR(A377="",D377="",F377="",G377="",H377="",I377=""),"",IF(COUNTIF('Configuración'!$D$2:$D$31,A377)&gt;0,"Día cerrado",IF(OR(F377&lt;'Configuración'!$B$5,H377&gt;'Configuración'!$B$6),"Fuera de horario",IF(K377=0,"Sin capacidad",IF(L377&gt;K377,"Sobrecupo",IF(I377="Cancelada","OK",IF(COUNTIFS($A$2:$A$501,A377,$D$2:$D$501,D377,$F$2:$F$501,"&lt;"&amp;H377,$H$2:$H$501,"&gt;"&amp;F377,$I$2:$I$501,"&lt;&gt;Cancelada")-1&gt;0,"Traslape","OK")))))))</f>
        <v/>
      </c>
      <c r="P377" s="23" t="n"/>
      <c r="Q377">
        <f>IFERROR(IF(INDEX('Bahías'!$A$2:$A$21,ROW()-1)="","",INDEX('Bahías'!$A$2:$A$21,ROW()-1)),"")</f>
        <v/>
      </c>
      <c r="R377">
        <f>IFERROR(IF(INDEX('Configuración'!$G$2:$G$10,ROW()-1)="","",INDEX('Configuración'!$G$2:$G$10,ROW()-1)),"")</f>
        <v/>
      </c>
    </row>
    <row r="378">
      <c r="A378" s="11" t="n"/>
      <c r="B378" s="12" t="n"/>
      <c r="C378" s="17" t="n"/>
      <c r="D378" s="17" t="n"/>
      <c r="E378" s="17" t="n"/>
      <c r="F378" s="34" t="n"/>
      <c r="G378" s="19" t="n"/>
      <c r="H378" s="35">
        <f>IF(OR(F378="",G378=""),"",F378+G378/24)</f>
        <v/>
      </c>
      <c r="I378" s="17" t="n"/>
      <c r="J378" s="5">
        <f>IF(OR(A378="",G378="",I378=""),"",IF(I378="Cancelada",0,G378))</f>
        <v/>
      </c>
      <c r="K378" s="5">
        <f>IF(OR(A378="",D378=""),"",IF(COUNTIF('Configuración'!$D$2:$D$31,A378)&gt;0,0,IF(IFERROR(VLOOKUP(D378,'Bahías'!$A$2:$J$21,3,FALSE),"No")&lt;&gt;"Sí",0,IFERROR(CHOOSE(WEEKDAY(A378,2),VLOOKUP(D378,'Bahías'!$A$2:$J$21,4,FALSE),VLOOKUP(D378,'Bahías'!$A$2:$J$21,5,FALSE),VLOOKUP(D378,'Bahías'!$A$2:$J$21,6,FALSE),VLOOKUP(D378,'Bahías'!$A$2:$J$21,7,FALSE),VLOOKUP(D378,'Bahías'!$A$2:$J$21,8,FALSE),VLOOKUP(D378,'Bahías'!$A$2:$J$21,9,FALSE),VLOOKUP(D378,'Bahías'!$A$2:$J$21,10,FALSE)),""))))</f>
        <v/>
      </c>
      <c r="L378" s="5">
        <f>IF(OR(A378="",D378=""),"",SUMIFS($J$2:$J$501,$A$2:$A$501,A378,$D$2:$D$501,D378))</f>
        <v/>
      </c>
      <c r="M378" s="5">
        <f>IF(OR(K378="",L378=""),"",K378-L378)</f>
        <v/>
      </c>
      <c r="N378" s="21">
        <f>IFERROR(L378/K378,"")</f>
        <v/>
      </c>
      <c r="O378" s="22">
        <f>IF(OR(A378="",D378="",F378="",G378="",H378="",I378=""),"",IF(COUNTIF('Configuración'!$D$2:$D$31,A378)&gt;0,"Día cerrado",IF(OR(F378&lt;'Configuración'!$B$5,H378&gt;'Configuración'!$B$6),"Fuera de horario",IF(K378=0,"Sin capacidad",IF(L378&gt;K378,"Sobrecupo",IF(I378="Cancelada","OK",IF(COUNTIFS($A$2:$A$501,A378,$D$2:$D$501,D378,$F$2:$F$501,"&lt;"&amp;H378,$H$2:$H$501,"&gt;"&amp;F378,$I$2:$I$501,"&lt;&gt;Cancelada")-1&gt;0,"Traslape","OK")))))))</f>
        <v/>
      </c>
      <c r="P378" s="23" t="n"/>
      <c r="Q378">
        <f>IFERROR(IF(INDEX('Bahías'!$A$2:$A$21,ROW()-1)="","",INDEX('Bahías'!$A$2:$A$21,ROW()-1)),"")</f>
        <v/>
      </c>
      <c r="R378">
        <f>IFERROR(IF(INDEX('Configuración'!$G$2:$G$10,ROW()-1)="","",INDEX('Configuración'!$G$2:$G$10,ROW()-1)),"")</f>
        <v/>
      </c>
    </row>
    <row r="379">
      <c r="A379" s="11" t="n"/>
      <c r="B379" s="12" t="n"/>
      <c r="C379" s="17" t="n"/>
      <c r="D379" s="17" t="n"/>
      <c r="E379" s="17" t="n"/>
      <c r="F379" s="34" t="n"/>
      <c r="G379" s="19" t="n"/>
      <c r="H379" s="36">
        <f>IF(OR(F379="",G379=""),"",F379+G379/24)</f>
        <v/>
      </c>
      <c r="I379" s="17" t="n"/>
      <c r="J379" s="25">
        <f>IF(OR(A379="",G379="",I379=""),"",IF(I379="Cancelada",0,G379))</f>
        <v/>
      </c>
      <c r="K379" s="25">
        <f>IF(OR(A379="",D379=""),"",IF(COUNTIF('Configuración'!$D$2:$D$31,A379)&gt;0,0,IF(IFERROR(VLOOKUP(D379,'Bahías'!$A$2:$J$21,3,FALSE),"No")&lt;&gt;"Sí",0,IFERROR(CHOOSE(WEEKDAY(A379,2),VLOOKUP(D379,'Bahías'!$A$2:$J$21,4,FALSE),VLOOKUP(D379,'Bahías'!$A$2:$J$21,5,FALSE),VLOOKUP(D379,'Bahías'!$A$2:$J$21,6,FALSE),VLOOKUP(D379,'Bahías'!$A$2:$J$21,7,FALSE),VLOOKUP(D379,'Bahías'!$A$2:$J$21,8,FALSE),VLOOKUP(D379,'Bahías'!$A$2:$J$21,9,FALSE),VLOOKUP(D379,'Bahías'!$A$2:$J$21,10,FALSE)),""))))</f>
        <v/>
      </c>
      <c r="L379" s="25">
        <f>IF(OR(A379="",D379=""),"",SUMIFS($J$2:$J$501,$A$2:$A$501,A379,$D$2:$D$501,D379))</f>
        <v/>
      </c>
      <c r="M379" s="25">
        <f>IF(OR(K379="",L379=""),"",K379-L379)</f>
        <v/>
      </c>
      <c r="N379" s="26">
        <f>IFERROR(L379/K379,"")</f>
        <v/>
      </c>
      <c r="O379" s="27">
        <f>IF(OR(A379="",D379="",F379="",G379="",H379="",I379=""),"",IF(COUNTIF('Configuración'!$D$2:$D$31,A379)&gt;0,"Día cerrado",IF(OR(F379&lt;'Configuración'!$B$5,H379&gt;'Configuración'!$B$6),"Fuera de horario",IF(K379=0,"Sin capacidad",IF(L379&gt;K379,"Sobrecupo",IF(I379="Cancelada","OK",IF(COUNTIFS($A$2:$A$501,A379,$D$2:$D$501,D379,$F$2:$F$501,"&lt;"&amp;H379,$H$2:$H$501,"&gt;"&amp;F379,$I$2:$I$501,"&lt;&gt;Cancelada")-1&gt;0,"Traslape","OK")))))))</f>
        <v/>
      </c>
      <c r="P379" s="23" t="n"/>
      <c r="Q379">
        <f>IFERROR(IF(INDEX('Bahías'!$A$2:$A$21,ROW()-1)="","",INDEX('Bahías'!$A$2:$A$21,ROW()-1)),"")</f>
        <v/>
      </c>
      <c r="R379">
        <f>IFERROR(IF(INDEX('Configuración'!$G$2:$G$10,ROW()-1)="","",INDEX('Configuración'!$G$2:$G$10,ROW()-1)),"")</f>
        <v/>
      </c>
    </row>
    <row r="380">
      <c r="A380" s="11" t="n"/>
      <c r="B380" s="12" t="n"/>
      <c r="C380" s="17" t="n"/>
      <c r="D380" s="17" t="n"/>
      <c r="E380" s="17" t="n"/>
      <c r="F380" s="34" t="n"/>
      <c r="G380" s="19" t="n"/>
      <c r="H380" s="35">
        <f>IF(OR(F380="",G380=""),"",F380+G380/24)</f>
        <v/>
      </c>
      <c r="I380" s="17" t="n"/>
      <c r="J380" s="5">
        <f>IF(OR(A380="",G380="",I380=""),"",IF(I380="Cancelada",0,G380))</f>
        <v/>
      </c>
      <c r="K380" s="5">
        <f>IF(OR(A380="",D380=""),"",IF(COUNTIF('Configuración'!$D$2:$D$31,A380)&gt;0,0,IF(IFERROR(VLOOKUP(D380,'Bahías'!$A$2:$J$21,3,FALSE),"No")&lt;&gt;"Sí",0,IFERROR(CHOOSE(WEEKDAY(A380,2),VLOOKUP(D380,'Bahías'!$A$2:$J$21,4,FALSE),VLOOKUP(D380,'Bahías'!$A$2:$J$21,5,FALSE),VLOOKUP(D380,'Bahías'!$A$2:$J$21,6,FALSE),VLOOKUP(D380,'Bahías'!$A$2:$J$21,7,FALSE),VLOOKUP(D380,'Bahías'!$A$2:$J$21,8,FALSE),VLOOKUP(D380,'Bahías'!$A$2:$J$21,9,FALSE),VLOOKUP(D380,'Bahías'!$A$2:$J$21,10,FALSE)),""))))</f>
        <v/>
      </c>
      <c r="L380" s="5">
        <f>IF(OR(A380="",D380=""),"",SUMIFS($J$2:$J$501,$A$2:$A$501,A380,$D$2:$D$501,D380))</f>
        <v/>
      </c>
      <c r="M380" s="5">
        <f>IF(OR(K380="",L380=""),"",K380-L380)</f>
        <v/>
      </c>
      <c r="N380" s="21">
        <f>IFERROR(L380/K380,"")</f>
        <v/>
      </c>
      <c r="O380" s="22">
        <f>IF(OR(A380="",D380="",F380="",G380="",H380="",I380=""),"",IF(COUNTIF('Configuración'!$D$2:$D$31,A380)&gt;0,"Día cerrado",IF(OR(F380&lt;'Configuración'!$B$5,H380&gt;'Configuración'!$B$6),"Fuera de horario",IF(K380=0,"Sin capacidad",IF(L380&gt;K380,"Sobrecupo",IF(I380="Cancelada","OK",IF(COUNTIFS($A$2:$A$501,A380,$D$2:$D$501,D380,$F$2:$F$501,"&lt;"&amp;H380,$H$2:$H$501,"&gt;"&amp;F380,$I$2:$I$501,"&lt;&gt;Cancelada")-1&gt;0,"Traslape","OK")))))))</f>
        <v/>
      </c>
      <c r="P380" s="23" t="n"/>
      <c r="Q380">
        <f>IFERROR(IF(INDEX('Bahías'!$A$2:$A$21,ROW()-1)="","",INDEX('Bahías'!$A$2:$A$21,ROW()-1)),"")</f>
        <v/>
      </c>
      <c r="R380">
        <f>IFERROR(IF(INDEX('Configuración'!$G$2:$G$10,ROW()-1)="","",INDEX('Configuración'!$G$2:$G$10,ROW()-1)),"")</f>
        <v/>
      </c>
    </row>
    <row r="381">
      <c r="A381" s="11" t="n"/>
      <c r="B381" s="12" t="n"/>
      <c r="C381" s="17" t="n"/>
      <c r="D381" s="17" t="n"/>
      <c r="E381" s="17" t="n"/>
      <c r="F381" s="34" t="n"/>
      <c r="G381" s="19" t="n"/>
      <c r="H381" s="36">
        <f>IF(OR(F381="",G381=""),"",F381+G381/24)</f>
        <v/>
      </c>
      <c r="I381" s="17" t="n"/>
      <c r="J381" s="25">
        <f>IF(OR(A381="",G381="",I381=""),"",IF(I381="Cancelada",0,G381))</f>
        <v/>
      </c>
      <c r="K381" s="25">
        <f>IF(OR(A381="",D381=""),"",IF(COUNTIF('Configuración'!$D$2:$D$31,A381)&gt;0,0,IF(IFERROR(VLOOKUP(D381,'Bahías'!$A$2:$J$21,3,FALSE),"No")&lt;&gt;"Sí",0,IFERROR(CHOOSE(WEEKDAY(A381,2),VLOOKUP(D381,'Bahías'!$A$2:$J$21,4,FALSE),VLOOKUP(D381,'Bahías'!$A$2:$J$21,5,FALSE),VLOOKUP(D381,'Bahías'!$A$2:$J$21,6,FALSE),VLOOKUP(D381,'Bahías'!$A$2:$J$21,7,FALSE),VLOOKUP(D381,'Bahías'!$A$2:$J$21,8,FALSE),VLOOKUP(D381,'Bahías'!$A$2:$J$21,9,FALSE),VLOOKUP(D381,'Bahías'!$A$2:$J$21,10,FALSE)),""))))</f>
        <v/>
      </c>
      <c r="L381" s="25">
        <f>IF(OR(A381="",D381=""),"",SUMIFS($J$2:$J$501,$A$2:$A$501,A381,$D$2:$D$501,D381))</f>
        <v/>
      </c>
      <c r="M381" s="25">
        <f>IF(OR(K381="",L381=""),"",K381-L381)</f>
        <v/>
      </c>
      <c r="N381" s="26">
        <f>IFERROR(L381/K381,"")</f>
        <v/>
      </c>
      <c r="O381" s="27">
        <f>IF(OR(A381="",D381="",F381="",G381="",H381="",I381=""),"",IF(COUNTIF('Configuración'!$D$2:$D$31,A381)&gt;0,"Día cerrado",IF(OR(F381&lt;'Configuración'!$B$5,H381&gt;'Configuración'!$B$6),"Fuera de horario",IF(K381=0,"Sin capacidad",IF(L381&gt;K381,"Sobrecupo",IF(I381="Cancelada","OK",IF(COUNTIFS($A$2:$A$501,A381,$D$2:$D$501,D381,$F$2:$F$501,"&lt;"&amp;H381,$H$2:$H$501,"&gt;"&amp;F381,$I$2:$I$501,"&lt;&gt;Cancelada")-1&gt;0,"Traslape","OK")))))))</f>
        <v/>
      </c>
      <c r="P381" s="23" t="n"/>
      <c r="Q381">
        <f>IFERROR(IF(INDEX('Bahías'!$A$2:$A$21,ROW()-1)="","",INDEX('Bahías'!$A$2:$A$21,ROW()-1)),"")</f>
        <v/>
      </c>
      <c r="R381">
        <f>IFERROR(IF(INDEX('Configuración'!$G$2:$G$10,ROW()-1)="","",INDEX('Configuración'!$G$2:$G$10,ROW()-1)),"")</f>
        <v/>
      </c>
    </row>
    <row r="382">
      <c r="A382" s="11" t="n"/>
      <c r="B382" s="12" t="n"/>
      <c r="C382" s="17" t="n"/>
      <c r="D382" s="17" t="n"/>
      <c r="E382" s="17" t="n"/>
      <c r="F382" s="34" t="n"/>
      <c r="G382" s="19" t="n"/>
      <c r="H382" s="35">
        <f>IF(OR(F382="",G382=""),"",F382+G382/24)</f>
        <v/>
      </c>
      <c r="I382" s="17" t="n"/>
      <c r="J382" s="5">
        <f>IF(OR(A382="",G382="",I382=""),"",IF(I382="Cancelada",0,G382))</f>
        <v/>
      </c>
      <c r="K382" s="5">
        <f>IF(OR(A382="",D382=""),"",IF(COUNTIF('Configuración'!$D$2:$D$31,A382)&gt;0,0,IF(IFERROR(VLOOKUP(D382,'Bahías'!$A$2:$J$21,3,FALSE),"No")&lt;&gt;"Sí",0,IFERROR(CHOOSE(WEEKDAY(A382,2),VLOOKUP(D382,'Bahías'!$A$2:$J$21,4,FALSE),VLOOKUP(D382,'Bahías'!$A$2:$J$21,5,FALSE),VLOOKUP(D382,'Bahías'!$A$2:$J$21,6,FALSE),VLOOKUP(D382,'Bahías'!$A$2:$J$21,7,FALSE),VLOOKUP(D382,'Bahías'!$A$2:$J$21,8,FALSE),VLOOKUP(D382,'Bahías'!$A$2:$J$21,9,FALSE),VLOOKUP(D382,'Bahías'!$A$2:$J$21,10,FALSE)),""))))</f>
        <v/>
      </c>
      <c r="L382" s="5">
        <f>IF(OR(A382="",D382=""),"",SUMIFS($J$2:$J$501,$A$2:$A$501,A382,$D$2:$D$501,D382))</f>
        <v/>
      </c>
      <c r="M382" s="5">
        <f>IF(OR(K382="",L382=""),"",K382-L382)</f>
        <v/>
      </c>
      <c r="N382" s="21">
        <f>IFERROR(L382/K382,"")</f>
        <v/>
      </c>
      <c r="O382" s="22">
        <f>IF(OR(A382="",D382="",F382="",G382="",H382="",I382=""),"",IF(COUNTIF('Configuración'!$D$2:$D$31,A382)&gt;0,"Día cerrado",IF(OR(F382&lt;'Configuración'!$B$5,H382&gt;'Configuración'!$B$6),"Fuera de horario",IF(K382=0,"Sin capacidad",IF(L382&gt;K382,"Sobrecupo",IF(I382="Cancelada","OK",IF(COUNTIFS($A$2:$A$501,A382,$D$2:$D$501,D382,$F$2:$F$501,"&lt;"&amp;H382,$H$2:$H$501,"&gt;"&amp;F382,$I$2:$I$501,"&lt;&gt;Cancelada")-1&gt;0,"Traslape","OK")))))))</f>
        <v/>
      </c>
      <c r="P382" s="23" t="n"/>
      <c r="Q382">
        <f>IFERROR(IF(INDEX('Bahías'!$A$2:$A$21,ROW()-1)="","",INDEX('Bahías'!$A$2:$A$21,ROW()-1)),"")</f>
        <v/>
      </c>
      <c r="R382">
        <f>IFERROR(IF(INDEX('Configuración'!$G$2:$G$10,ROW()-1)="","",INDEX('Configuración'!$G$2:$G$10,ROW()-1)),"")</f>
        <v/>
      </c>
    </row>
    <row r="383">
      <c r="A383" s="11" t="n"/>
      <c r="B383" s="12" t="n"/>
      <c r="C383" s="17" t="n"/>
      <c r="D383" s="17" t="n"/>
      <c r="E383" s="17" t="n"/>
      <c r="F383" s="34" t="n"/>
      <c r="G383" s="19" t="n"/>
      <c r="H383" s="36">
        <f>IF(OR(F383="",G383=""),"",F383+G383/24)</f>
        <v/>
      </c>
      <c r="I383" s="17" t="n"/>
      <c r="J383" s="25">
        <f>IF(OR(A383="",G383="",I383=""),"",IF(I383="Cancelada",0,G383))</f>
        <v/>
      </c>
      <c r="K383" s="25">
        <f>IF(OR(A383="",D383=""),"",IF(COUNTIF('Configuración'!$D$2:$D$31,A383)&gt;0,0,IF(IFERROR(VLOOKUP(D383,'Bahías'!$A$2:$J$21,3,FALSE),"No")&lt;&gt;"Sí",0,IFERROR(CHOOSE(WEEKDAY(A383,2),VLOOKUP(D383,'Bahías'!$A$2:$J$21,4,FALSE),VLOOKUP(D383,'Bahías'!$A$2:$J$21,5,FALSE),VLOOKUP(D383,'Bahías'!$A$2:$J$21,6,FALSE),VLOOKUP(D383,'Bahías'!$A$2:$J$21,7,FALSE),VLOOKUP(D383,'Bahías'!$A$2:$J$21,8,FALSE),VLOOKUP(D383,'Bahías'!$A$2:$J$21,9,FALSE),VLOOKUP(D383,'Bahías'!$A$2:$J$21,10,FALSE)),""))))</f>
        <v/>
      </c>
      <c r="L383" s="25">
        <f>IF(OR(A383="",D383=""),"",SUMIFS($J$2:$J$501,$A$2:$A$501,A383,$D$2:$D$501,D383))</f>
        <v/>
      </c>
      <c r="M383" s="25">
        <f>IF(OR(K383="",L383=""),"",K383-L383)</f>
        <v/>
      </c>
      <c r="N383" s="26">
        <f>IFERROR(L383/K383,"")</f>
        <v/>
      </c>
      <c r="O383" s="27">
        <f>IF(OR(A383="",D383="",F383="",G383="",H383="",I383=""),"",IF(COUNTIF('Configuración'!$D$2:$D$31,A383)&gt;0,"Día cerrado",IF(OR(F383&lt;'Configuración'!$B$5,H383&gt;'Configuración'!$B$6),"Fuera de horario",IF(K383=0,"Sin capacidad",IF(L383&gt;K383,"Sobrecupo",IF(I383="Cancelada","OK",IF(COUNTIFS($A$2:$A$501,A383,$D$2:$D$501,D383,$F$2:$F$501,"&lt;"&amp;H383,$H$2:$H$501,"&gt;"&amp;F383,$I$2:$I$501,"&lt;&gt;Cancelada")-1&gt;0,"Traslape","OK")))))))</f>
        <v/>
      </c>
      <c r="P383" s="23" t="n"/>
      <c r="Q383">
        <f>IFERROR(IF(INDEX('Bahías'!$A$2:$A$21,ROW()-1)="","",INDEX('Bahías'!$A$2:$A$21,ROW()-1)),"")</f>
        <v/>
      </c>
      <c r="R383">
        <f>IFERROR(IF(INDEX('Configuración'!$G$2:$G$10,ROW()-1)="","",INDEX('Configuración'!$G$2:$G$10,ROW()-1)),"")</f>
        <v/>
      </c>
    </row>
    <row r="384">
      <c r="A384" s="11" t="n"/>
      <c r="B384" s="12" t="n"/>
      <c r="C384" s="17" t="n"/>
      <c r="D384" s="17" t="n"/>
      <c r="E384" s="17" t="n"/>
      <c r="F384" s="34" t="n"/>
      <c r="G384" s="19" t="n"/>
      <c r="H384" s="35">
        <f>IF(OR(F384="",G384=""),"",F384+G384/24)</f>
        <v/>
      </c>
      <c r="I384" s="17" t="n"/>
      <c r="J384" s="5">
        <f>IF(OR(A384="",G384="",I384=""),"",IF(I384="Cancelada",0,G384))</f>
        <v/>
      </c>
      <c r="K384" s="5">
        <f>IF(OR(A384="",D384=""),"",IF(COUNTIF('Configuración'!$D$2:$D$31,A384)&gt;0,0,IF(IFERROR(VLOOKUP(D384,'Bahías'!$A$2:$J$21,3,FALSE),"No")&lt;&gt;"Sí",0,IFERROR(CHOOSE(WEEKDAY(A384,2),VLOOKUP(D384,'Bahías'!$A$2:$J$21,4,FALSE),VLOOKUP(D384,'Bahías'!$A$2:$J$21,5,FALSE),VLOOKUP(D384,'Bahías'!$A$2:$J$21,6,FALSE),VLOOKUP(D384,'Bahías'!$A$2:$J$21,7,FALSE),VLOOKUP(D384,'Bahías'!$A$2:$J$21,8,FALSE),VLOOKUP(D384,'Bahías'!$A$2:$J$21,9,FALSE),VLOOKUP(D384,'Bahías'!$A$2:$J$21,10,FALSE)),""))))</f>
        <v/>
      </c>
      <c r="L384" s="5">
        <f>IF(OR(A384="",D384=""),"",SUMIFS($J$2:$J$501,$A$2:$A$501,A384,$D$2:$D$501,D384))</f>
        <v/>
      </c>
      <c r="M384" s="5">
        <f>IF(OR(K384="",L384=""),"",K384-L384)</f>
        <v/>
      </c>
      <c r="N384" s="21">
        <f>IFERROR(L384/K384,"")</f>
        <v/>
      </c>
      <c r="O384" s="22">
        <f>IF(OR(A384="",D384="",F384="",G384="",H384="",I384=""),"",IF(COUNTIF('Configuración'!$D$2:$D$31,A384)&gt;0,"Día cerrado",IF(OR(F384&lt;'Configuración'!$B$5,H384&gt;'Configuración'!$B$6),"Fuera de horario",IF(K384=0,"Sin capacidad",IF(L384&gt;K384,"Sobrecupo",IF(I384="Cancelada","OK",IF(COUNTIFS($A$2:$A$501,A384,$D$2:$D$501,D384,$F$2:$F$501,"&lt;"&amp;H384,$H$2:$H$501,"&gt;"&amp;F384,$I$2:$I$501,"&lt;&gt;Cancelada")-1&gt;0,"Traslape","OK")))))))</f>
        <v/>
      </c>
      <c r="P384" s="23" t="n"/>
      <c r="Q384">
        <f>IFERROR(IF(INDEX('Bahías'!$A$2:$A$21,ROW()-1)="","",INDEX('Bahías'!$A$2:$A$21,ROW()-1)),"")</f>
        <v/>
      </c>
      <c r="R384">
        <f>IFERROR(IF(INDEX('Configuración'!$G$2:$G$10,ROW()-1)="","",INDEX('Configuración'!$G$2:$G$10,ROW()-1)),"")</f>
        <v/>
      </c>
    </row>
    <row r="385">
      <c r="A385" s="11" t="n"/>
      <c r="B385" s="12" t="n"/>
      <c r="C385" s="17" t="n"/>
      <c r="D385" s="17" t="n"/>
      <c r="E385" s="17" t="n"/>
      <c r="F385" s="34" t="n"/>
      <c r="G385" s="19" t="n"/>
      <c r="H385" s="36">
        <f>IF(OR(F385="",G385=""),"",F385+G385/24)</f>
        <v/>
      </c>
      <c r="I385" s="17" t="n"/>
      <c r="J385" s="25">
        <f>IF(OR(A385="",G385="",I385=""),"",IF(I385="Cancelada",0,G385))</f>
        <v/>
      </c>
      <c r="K385" s="25">
        <f>IF(OR(A385="",D385=""),"",IF(COUNTIF('Configuración'!$D$2:$D$31,A385)&gt;0,0,IF(IFERROR(VLOOKUP(D385,'Bahías'!$A$2:$J$21,3,FALSE),"No")&lt;&gt;"Sí",0,IFERROR(CHOOSE(WEEKDAY(A385,2),VLOOKUP(D385,'Bahías'!$A$2:$J$21,4,FALSE),VLOOKUP(D385,'Bahías'!$A$2:$J$21,5,FALSE),VLOOKUP(D385,'Bahías'!$A$2:$J$21,6,FALSE),VLOOKUP(D385,'Bahías'!$A$2:$J$21,7,FALSE),VLOOKUP(D385,'Bahías'!$A$2:$J$21,8,FALSE),VLOOKUP(D385,'Bahías'!$A$2:$J$21,9,FALSE),VLOOKUP(D385,'Bahías'!$A$2:$J$21,10,FALSE)),""))))</f>
        <v/>
      </c>
      <c r="L385" s="25">
        <f>IF(OR(A385="",D385=""),"",SUMIFS($J$2:$J$501,$A$2:$A$501,A385,$D$2:$D$501,D385))</f>
        <v/>
      </c>
      <c r="M385" s="25">
        <f>IF(OR(K385="",L385=""),"",K385-L385)</f>
        <v/>
      </c>
      <c r="N385" s="26">
        <f>IFERROR(L385/K385,"")</f>
        <v/>
      </c>
      <c r="O385" s="27">
        <f>IF(OR(A385="",D385="",F385="",G385="",H385="",I385=""),"",IF(COUNTIF('Configuración'!$D$2:$D$31,A385)&gt;0,"Día cerrado",IF(OR(F385&lt;'Configuración'!$B$5,H385&gt;'Configuración'!$B$6),"Fuera de horario",IF(K385=0,"Sin capacidad",IF(L385&gt;K385,"Sobrecupo",IF(I385="Cancelada","OK",IF(COUNTIFS($A$2:$A$501,A385,$D$2:$D$501,D385,$F$2:$F$501,"&lt;"&amp;H385,$H$2:$H$501,"&gt;"&amp;F385,$I$2:$I$501,"&lt;&gt;Cancelada")-1&gt;0,"Traslape","OK")))))))</f>
        <v/>
      </c>
      <c r="P385" s="23" t="n"/>
      <c r="Q385">
        <f>IFERROR(IF(INDEX('Bahías'!$A$2:$A$21,ROW()-1)="","",INDEX('Bahías'!$A$2:$A$21,ROW()-1)),"")</f>
        <v/>
      </c>
      <c r="R385">
        <f>IFERROR(IF(INDEX('Configuración'!$G$2:$G$10,ROW()-1)="","",INDEX('Configuración'!$G$2:$G$10,ROW()-1)),"")</f>
        <v/>
      </c>
    </row>
    <row r="386">
      <c r="A386" s="11" t="n"/>
      <c r="B386" s="12" t="n"/>
      <c r="C386" s="17" t="n"/>
      <c r="D386" s="17" t="n"/>
      <c r="E386" s="17" t="n"/>
      <c r="F386" s="34" t="n"/>
      <c r="G386" s="19" t="n"/>
      <c r="H386" s="35">
        <f>IF(OR(F386="",G386=""),"",F386+G386/24)</f>
        <v/>
      </c>
      <c r="I386" s="17" t="n"/>
      <c r="J386" s="5">
        <f>IF(OR(A386="",G386="",I386=""),"",IF(I386="Cancelada",0,G386))</f>
        <v/>
      </c>
      <c r="K386" s="5">
        <f>IF(OR(A386="",D386=""),"",IF(COUNTIF('Configuración'!$D$2:$D$31,A386)&gt;0,0,IF(IFERROR(VLOOKUP(D386,'Bahías'!$A$2:$J$21,3,FALSE),"No")&lt;&gt;"Sí",0,IFERROR(CHOOSE(WEEKDAY(A386,2),VLOOKUP(D386,'Bahías'!$A$2:$J$21,4,FALSE),VLOOKUP(D386,'Bahías'!$A$2:$J$21,5,FALSE),VLOOKUP(D386,'Bahías'!$A$2:$J$21,6,FALSE),VLOOKUP(D386,'Bahías'!$A$2:$J$21,7,FALSE),VLOOKUP(D386,'Bahías'!$A$2:$J$21,8,FALSE),VLOOKUP(D386,'Bahías'!$A$2:$J$21,9,FALSE),VLOOKUP(D386,'Bahías'!$A$2:$J$21,10,FALSE)),""))))</f>
        <v/>
      </c>
      <c r="L386" s="5">
        <f>IF(OR(A386="",D386=""),"",SUMIFS($J$2:$J$501,$A$2:$A$501,A386,$D$2:$D$501,D386))</f>
        <v/>
      </c>
      <c r="M386" s="5">
        <f>IF(OR(K386="",L386=""),"",K386-L386)</f>
        <v/>
      </c>
      <c r="N386" s="21">
        <f>IFERROR(L386/K386,"")</f>
        <v/>
      </c>
      <c r="O386" s="22">
        <f>IF(OR(A386="",D386="",F386="",G386="",H386="",I386=""),"",IF(COUNTIF('Configuración'!$D$2:$D$31,A386)&gt;0,"Día cerrado",IF(OR(F386&lt;'Configuración'!$B$5,H386&gt;'Configuración'!$B$6),"Fuera de horario",IF(K386=0,"Sin capacidad",IF(L386&gt;K386,"Sobrecupo",IF(I386="Cancelada","OK",IF(COUNTIFS($A$2:$A$501,A386,$D$2:$D$501,D386,$F$2:$F$501,"&lt;"&amp;H386,$H$2:$H$501,"&gt;"&amp;F386,$I$2:$I$501,"&lt;&gt;Cancelada")-1&gt;0,"Traslape","OK")))))))</f>
        <v/>
      </c>
      <c r="P386" s="23" t="n"/>
      <c r="Q386">
        <f>IFERROR(IF(INDEX('Bahías'!$A$2:$A$21,ROW()-1)="","",INDEX('Bahías'!$A$2:$A$21,ROW()-1)),"")</f>
        <v/>
      </c>
      <c r="R386">
        <f>IFERROR(IF(INDEX('Configuración'!$G$2:$G$10,ROW()-1)="","",INDEX('Configuración'!$G$2:$G$10,ROW()-1)),"")</f>
        <v/>
      </c>
    </row>
    <row r="387">
      <c r="A387" s="11" t="n"/>
      <c r="B387" s="12" t="n"/>
      <c r="C387" s="17" t="n"/>
      <c r="D387" s="17" t="n"/>
      <c r="E387" s="17" t="n"/>
      <c r="F387" s="34" t="n"/>
      <c r="G387" s="19" t="n"/>
      <c r="H387" s="36">
        <f>IF(OR(F387="",G387=""),"",F387+G387/24)</f>
        <v/>
      </c>
      <c r="I387" s="17" t="n"/>
      <c r="J387" s="25">
        <f>IF(OR(A387="",G387="",I387=""),"",IF(I387="Cancelada",0,G387))</f>
        <v/>
      </c>
      <c r="K387" s="25">
        <f>IF(OR(A387="",D387=""),"",IF(COUNTIF('Configuración'!$D$2:$D$31,A387)&gt;0,0,IF(IFERROR(VLOOKUP(D387,'Bahías'!$A$2:$J$21,3,FALSE),"No")&lt;&gt;"Sí",0,IFERROR(CHOOSE(WEEKDAY(A387,2),VLOOKUP(D387,'Bahías'!$A$2:$J$21,4,FALSE),VLOOKUP(D387,'Bahías'!$A$2:$J$21,5,FALSE),VLOOKUP(D387,'Bahías'!$A$2:$J$21,6,FALSE),VLOOKUP(D387,'Bahías'!$A$2:$J$21,7,FALSE),VLOOKUP(D387,'Bahías'!$A$2:$J$21,8,FALSE),VLOOKUP(D387,'Bahías'!$A$2:$J$21,9,FALSE),VLOOKUP(D387,'Bahías'!$A$2:$J$21,10,FALSE)),""))))</f>
        <v/>
      </c>
      <c r="L387" s="25">
        <f>IF(OR(A387="",D387=""),"",SUMIFS($J$2:$J$501,$A$2:$A$501,A387,$D$2:$D$501,D387))</f>
        <v/>
      </c>
      <c r="M387" s="25">
        <f>IF(OR(K387="",L387=""),"",K387-L387)</f>
        <v/>
      </c>
      <c r="N387" s="26">
        <f>IFERROR(L387/K387,"")</f>
        <v/>
      </c>
      <c r="O387" s="27">
        <f>IF(OR(A387="",D387="",F387="",G387="",H387="",I387=""),"",IF(COUNTIF('Configuración'!$D$2:$D$31,A387)&gt;0,"Día cerrado",IF(OR(F387&lt;'Configuración'!$B$5,H387&gt;'Configuración'!$B$6),"Fuera de horario",IF(K387=0,"Sin capacidad",IF(L387&gt;K387,"Sobrecupo",IF(I387="Cancelada","OK",IF(COUNTIFS($A$2:$A$501,A387,$D$2:$D$501,D387,$F$2:$F$501,"&lt;"&amp;H387,$H$2:$H$501,"&gt;"&amp;F387,$I$2:$I$501,"&lt;&gt;Cancelada")-1&gt;0,"Traslape","OK")))))))</f>
        <v/>
      </c>
      <c r="P387" s="23" t="n"/>
      <c r="Q387">
        <f>IFERROR(IF(INDEX('Bahías'!$A$2:$A$21,ROW()-1)="","",INDEX('Bahías'!$A$2:$A$21,ROW()-1)),"")</f>
        <v/>
      </c>
      <c r="R387">
        <f>IFERROR(IF(INDEX('Configuración'!$G$2:$G$10,ROW()-1)="","",INDEX('Configuración'!$G$2:$G$10,ROW()-1)),"")</f>
        <v/>
      </c>
    </row>
    <row r="388">
      <c r="A388" s="11" t="n"/>
      <c r="B388" s="12" t="n"/>
      <c r="C388" s="17" t="n"/>
      <c r="D388" s="17" t="n"/>
      <c r="E388" s="17" t="n"/>
      <c r="F388" s="34" t="n"/>
      <c r="G388" s="19" t="n"/>
      <c r="H388" s="35">
        <f>IF(OR(F388="",G388=""),"",F388+G388/24)</f>
        <v/>
      </c>
      <c r="I388" s="17" t="n"/>
      <c r="J388" s="5">
        <f>IF(OR(A388="",G388="",I388=""),"",IF(I388="Cancelada",0,G388))</f>
        <v/>
      </c>
      <c r="K388" s="5">
        <f>IF(OR(A388="",D388=""),"",IF(COUNTIF('Configuración'!$D$2:$D$31,A388)&gt;0,0,IF(IFERROR(VLOOKUP(D388,'Bahías'!$A$2:$J$21,3,FALSE),"No")&lt;&gt;"Sí",0,IFERROR(CHOOSE(WEEKDAY(A388,2),VLOOKUP(D388,'Bahías'!$A$2:$J$21,4,FALSE),VLOOKUP(D388,'Bahías'!$A$2:$J$21,5,FALSE),VLOOKUP(D388,'Bahías'!$A$2:$J$21,6,FALSE),VLOOKUP(D388,'Bahías'!$A$2:$J$21,7,FALSE),VLOOKUP(D388,'Bahías'!$A$2:$J$21,8,FALSE),VLOOKUP(D388,'Bahías'!$A$2:$J$21,9,FALSE),VLOOKUP(D388,'Bahías'!$A$2:$J$21,10,FALSE)),""))))</f>
        <v/>
      </c>
      <c r="L388" s="5">
        <f>IF(OR(A388="",D388=""),"",SUMIFS($J$2:$J$501,$A$2:$A$501,A388,$D$2:$D$501,D388))</f>
        <v/>
      </c>
      <c r="M388" s="5">
        <f>IF(OR(K388="",L388=""),"",K388-L388)</f>
        <v/>
      </c>
      <c r="N388" s="21">
        <f>IFERROR(L388/K388,"")</f>
        <v/>
      </c>
      <c r="O388" s="22">
        <f>IF(OR(A388="",D388="",F388="",G388="",H388="",I388=""),"",IF(COUNTIF('Configuración'!$D$2:$D$31,A388)&gt;0,"Día cerrado",IF(OR(F388&lt;'Configuración'!$B$5,H388&gt;'Configuración'!$B$6),"Fuera de horario",IF(K388=0,"Sin capacidad",IF(L388&gt;K388,"Sobrecupo",IF(I388="Cancelada","OK",IF(COUNTIFS($A$2:$A$501,A388,$D$2:$D$501,D388,$F$2:$F$501,"&lt;"&amp;H388,$H$2:$H$501,"&gt;"&amp;F388,$I$2:$I$501,"&lt;&gt;Cancelada")-1&gt;0,"Traslape","OK")))))))</f>
        <v/>
      </c>
      <c r="P388" s="23" t="n"/>
      <c r="Q388">
        <f>IFERROR(IF(INDEX('Bahías'!$A$2:$A$21,ROW()-1)="","",INDEX('Bahías'!$A$2:$A$21,ROW()-1)),"")</f>
        <v/>
      </c>
      <c r="R388">
        <f>IFERROR(IF(INDEX('Configuración'!$G$2:$G$10,ROW()-1)="","",INDEX('Configuración'!$G$2:$G$10,ROW()-1)),"")</f>
        <v/>
      </c>
    </row>
    <row r="389">
      <c r="A389" s="11" t="n"/>
      <c r="B389" s="12" t="n"/>
      <c r="C389" s="17" t="n"/>
      <c r="D389" s="17" t="n"/>
      <c r="E389" s="17" t="n"/>
      <c r="F389" s="34" t="n"/>
      <c r="G389" s="19" t="n"/>
      <c r="H389" s="36">
        <f>IF(OR(F389="",G389=""),"",F389+G389/24)</f>
        <v/>
      </c>
      <c r="I389" s="17" t="n"/>
      <c r="J389" s="25">
        <f>IF(OR(A389="",G389="",I389=""),"",IF(I389="Cancelada",0,G389))</f>
        <v/>
      </c>
      <c r="K389" s="25">
        <f>IF(OR(A389="",D389=""),"",IF(COUNTIF('Configuración'!$D$2:$D$31,A389)&gt;0,0,IF(IFERROR(VLOOKUP(D389,'Bahías'!$A$2:$J$21,3,FALSE),"No")&lt;&gt;"Sí",0,IFERROR(CHOOSE(WEEKDAY(A389,2),VLOOKUP(D389,'Bahías'!$A$2:$J$21,4,FALSE),VLOOKUP(D389,'Bahías'!$A$2:$J$21,5,FALSE),VLOOKUP(D389,'Bahías'!$A$2:$J$21,6,FALSE),VLOOKUP(D389,'Bahías'!$A$2:$J$21,7,FALSE),VLOOKUP(D389,'Bahías'!$A$2:$J$21,8,FALSE),VLOOKUP(D389,'Bahías'!$A$2:$J$21,9,FALSE),VLOOKUP(D389,'Bahías'!$A$2:$J$21,10,FALSE)),""))))</f>
        <v/>
      </c>
      <c r="L389" s="25">
        <f>IF(OR(A389="",D389=""),"",SUMIFS($J$2:$J$501,$A$2:$A$501,A389,$D$2:$D$501,D389))</f>
        <v/>
      </c>
      <c r="M389" s="25">
        <f>IF(OR(K389="",L389=""),"",K389-L389)</f>
        <v/>
      </c>
      <c r="N389" s="26">
        <f>IFERROR(L389/K389,"")</f>
        <v/>
      </c>
      <c r="O389" s="27">
        <f>IF(OR(A389="",D389="",F389="",G389="",H389="",I389=""),"",IF(COUNTIF('Configuración'!$D$2:$D$31,A389)&gt;0,"Día cerrado",IF(OR(F389&lt;'Configuración'!$B$5,H389&gt;'Configuración'!$B$6),"Fuera de horario",IF(K389=0,"Sin capacidad",IF(L389&gt;K389,"Sobrecupo",IF(I389="Cancelada","OK",IF(COUNTIFS($A$2:$A$501,A389,$D$2:$D$501,D389,$F$2:$F$501,"&lt;"&amp;H389,$H$2:$H$501,"&gt;"&amp;F389,$I$2:$I$501,"&lt;&gt;Cancelada")-1&gt;0,"Traslape","OK")))))))</f>
        <v/>
      </c>
      <c r="P389" s="23" t="n"/>
      <c r="Q389">
        <f>IFERROR(IF(INDEX('Bahías'!$A$2:$A$21,ROW()-1)="","",INDEX('Bahías'!$A$2:$A$21,ROW()-1)),"")</f>
        <v/>
      </c>
      <c r="R389">
        <f>IFERROR(IF(INDEX('Configuración'!$G$2:$G$10,ROW()-1)="","",INDEX('Configuración'!$G$2:$G$10,ROW()-1)),"")</f>
        <v/>
      </c>
    </row>
    <row r="390">
      <c r="A390" s="11" t="n"/>
      <c r="B390" s="12" t="n"/>
      <c r="C390" s="17" t="n"/>
      <c r="D390" s="17" t="n"/>
      <c r="E390" s="17" t="n"/>
      <c r="F390" s="34" t="n"/>
      <c r="G390" s="19" t="n"/>
      <c r="H390" s="35">
        <f>IF(OR(F390="",G390=""),"",F390+G390/24)</f>
        <v/>
      </c>
      <c r="I390" s="17" t="n"/>
      <c r="J390" s="5">
        <f>IF(OR(A390="",G390="",I390=""),"",IF(I390="Cancelada",0,G390))</f>
        <v/>
      </c>
      <c r="K390" s="5">
        <f>IF(OR(A390="",D390=""),"",IF(COUNTIF('Configuración'!$D$2:$D$31,A390)&gt;0,0,IF(IFERROR(VLOOKUP(D390,'Bahías'!$A$2:$J$21,3,FALSE),"No")&lt;&gt;"Sí",0,IFERROR(CHOOSE(WEEKDAY(A390,2),VLOOKUP(D390,'Bahías'!$A$2:$J$21,4,FALSE),VLOOKUP(D390,'Bahías'!$A$2:$J$21,5,FALSE),VLOOKUP(D390,'Bahías'!$A$2:$J$21,6,FALSE),VLOOKUP(D390,'Bahías'!$A$2:$J$21,7,FALSE),VLOOKUP(D390,'Bahías'!$A$2:$J$21,8,FALSE),VLOOKUP(D390,'Bahías'!$A$2:$J$21,9,FALSE),VLOOKUP(D390,'Bahías'!$A$2:$J$21,10,FALSE)),""))))</f>
        <v/>
      </c>
      <c r="L390" s="5">
        <f>IF(OR(A390="",D390=""),"",SUMIFS($J$2:$J$501,$A$2:$A$501,A390,$D$2:$D$501,D390))</f>
        <v/>
      </c>
      <c r="M390" s="5">
        <f>IF(OR(K390="",L390=""),"",K390-L390)</f>
        <v/>
      </c>
      <c r="N390" s="21">
        <f>IFERROR(L390/K390,"")</f>
        <v/>
      </c>
      <c r="O390" s="22">
        <f>IF(OR(A390="",D390="",F390="",G390="",H390="",I390=""),"",IF(COUNTIF('Configuración'!$D$2:$D$31,A390)&gt;0,"Día cerrado",IF(OR(F390&lt;'Configuración'!$B$5,H390&gt;'Configuración'!$B$6),"Fuera de horario",IF(K390=0,"Sin capacidad",IF(L390&gt;K390,"Sobrecupo",IF(I390="Cancelada","OK",IF(COUNTIFS($A$2:$A$501,A390,$D$2:$D$501,D390,$F$2:$F$501,"&lt;"&amp;H390,$H$2:$H$501,"&gt;"&amp;F390,$I$2:$I$501,"&lt;&gt;Cancelada")-1&gt;0,"Traslape","OK")))))))</f>
        <v/>
      </c>
      <c r="P390" s="23" t="n"/>
      <c r="Q390">
        <f>IFERROR(IF(INDEX('Bahías'!$A$2:$A$21,ROW()-1)="","",INDEX('Bahías'!$A$2:$A$21,ROW()-1)),"")</f>
        <v/>
      </c>
      <c r="R390">
        <f>IFERROR(IF(INDEX('Configuración'!$G$2:$G$10,ROW()-1)="","",INDEX('Configuración'!$G$2:$G$10,ROW()-1)),"")</f>
        <v/>
      </c>
    </row>
    <row r="391">
      <c r="A391" s="11" t="n"/>
      <c r="B391" s="12" t="n"/>
      <c r="C391" s="17" t="n"/>
      <c r="D391" s="17" t="n"/>
      <c r="E391" s="17" t="n"/>
      <c r="F391" s="34" t="n"/>
      <c r="G391" s="19" t="n"/>
      <c r="H391" s="36">
        <f>IF(OR(F391="",G391=""),"",F391+G391/24)</f>
        <v/>
      </c>
      <c r="I391" s="17" t="n"/>
      <c r="J391" s="25">
        <f>IF(OR(A391="",G391="",I391=""),"",IF(I391="Cancelada",0,G391))</f>
        <v/>
      </c>
      <c r="K391" s="25">
        <f>IF(OR(A391="",D391=""),"",IF(COUNTIF('Configuración'!$D$2:$D$31,A391)&gt;0,0,IF(IFERROR(VLOOKUP(D391,'Bahías'!$A$2:$J$21,3,FALSE),"No")&lt;&gt;"Sí",0,IFERROR(CHOOSE(WEEKDAY(A391,2),VLOOKUP(D391,'Bahías'!$A$2:$J$21,4,FALSE),VLOOKUP(D391,'Bahías'!$A$2:$J$21,5,FALSE),VLOOKUP(D391,'Bahías'!$A$2:$J$21,6,FALSE),VLOOKUP(D391,'Bahías'!$A$2:$J$21,7,FALSE),VLOOKUP(D391,'Bahías'!$A$2:$J$21,8,FALSE),VLOOKUP(D391,'Bahías'!$A$2:$J$21,9,FALSE),VLOOKUP(D391,'Bahías'!$A$2:$J$21,10,FALSE)),""))))</f>
        <v/>
      </c>
      <c r="L391" s="25">
        <f>IF(OR(A391="",D391=""),"",SUMIFS($J$2:$J$501,$A$2:$A$501,A391,$D$2:$D$501,D391))</f>
        <v/>
      </c>
      <c r="M391" s="25">
        <f>IF(OR(K391="",L391=""),"",K391-L391)</f>
        <v/>
      </c>
      <c r="N391" s="26">
        <f>IFERROR(L391/K391,"")</f>
        <v/>
      </c>
      <c r="O391" s="27">
        <f>IF(OR(A391="",D391="",F391="",G391="",H391="",I391=""),"",IF(COUNTIF('Configuración'!$D$2:$D$31,A391)&gt;0,"Día cerrado",IF(OR(F391&lt;'Configuración'!$B$5,H391&gt;'Configuración'!$B$6),"Fuera de horario",IF(K391=0,"Sin capacidad",IF(L391&gt;K391,"Sobrecupo",IF(I391="Cancelada","OK",IF(COUNTIFS($A$2:$A$501,A391,$D$2:$D$501,D391,$F$2:$F$501,"&lt;"&amp;H391,$H$2:$H$501,"&gt;"&amp;F391,$I$2:$I$501,"&lt;&gt;Cancelada")-1&gt;0,"Traslape","OK")))))))</f>
        <v/>
      </c>
      <c r="P391" s="23" t="n"/>
      <c r="Q391">
        <f>IFERROR(IF(INDEX('Bahías'!$A$2:$A$21,ROW()-1)="","",INDEX('Bahías'!$A$2:$A$21,ROW()-1)),"")</f>
        <v/>
      </c>
      <c r="R391">
        <f>IFERROR(IF(INDEX('Configuración'!$G$2:$G$10,ROW()-1)="","",INDEX('Configuración'!$G$2:$G$10,ROW()-1)),"")</f>
        <v/>
      </c>
    </row>
    <row r="392">
      <c r="A392" s="11" t="n"/>
      <c r="B392" s="12" t="n"/>
      <c r="C392" s="17" t="n"/>
      <c r="D392" s="17" t="n"/>
      <c r="E392" s="17" t="n"/>
      <c r="F392" s="34" t="n"/>
      <c r="G392" s="19" t="n"/>
      <c r="H392" s="35">
        <f>IF(OR(F392="",G392=""),"",F392+G392/24)</f>
        <v/>
      </c>
      <c r="I392" s="17" t="n"/>
      <c r="J392" s="5">
        <f>IF(OR(A392="",G392="",I392=""),"",IF(I392="Cancelada",0,G392))</f>
        <v/>
      </c>
      <c r="K392" s="5">
        <f>IF(OR(A392="",D392=""),"",IF(COUNTIF('Configuración'!$D$2:$D$31,A392)&gt;0,0,IF(IFERROR(VLOOKUP(D392,'Bahías'!$A$2:$J$21,3,FALSE),"No")&lt;&gt;"Sí",0,IFERROR(CHOOSE(WEEKDAY(A392,2),VLOOKUP(D392,'Bahías'!$A$2:$J$21,4,FALSE),VLOOKUP(D392,'Bahías'!$A$2:$J$21,5,FALSE),VLOOKUP(D392,'Bahías'!$A$2:$J$21,6,FALSE),VLOOKUP(D392,'Bahías'!$A$2:$J$21,7,FALSE),VLOOKUP(D392,'Bahías'!$A$2:$J$21,8,FALSE),VLOOKUP(D392,'Bahías'!$A$2:$J$21,9,FALSE),VLOOKUP(D392,'Bahías'!$A$2:$J$21,10,FALSE)),""))))</f>
        <v/>
      </c>
      <c r="L392" s="5">
        <f>IF(OR(A392="",D392=""),"",SUMIFS($J$2:$J$501,$A$2:$A$501,A392,$D$2:$D$501,D392))</f>
        <v/>
      </c>
      <c r="M392" s="5">
        <f>IF(OR(K392="",L392=""),"",K392-L392)</f>
        <v/>
      </c>
      <c r="N392" s="21">
        <f>IFERROR(L392/K392,"")</f>
        <v/>
      </c>
      <c r="O392" s="22">
        <f>IF(OR(A392="",D392="",F392="",G392="",H392="",I392=""),"",IF(COUNTIF('Configuración'!$D$2:$D$31,A392)&gt;0,"Día cerrado",IF(OR(F392&lt;'Configuración'!$B$5,H392&gt;'Configuración'!$B$6),"Fuera de horario",IF(K392=0,"Sin capacidad",IF(L392&gt;K392,"Sobrecupo",IF(I392="Cancelada","OK",IF(COUNTIFS($A$2:$A$501,A392,$D$2:$D$501,D392,$F$2:$F$501,"&lt;"&amp;H392,$H$2:$H$501,"&gt;"&amp;F392,$I$2:$I$501,"&lt;&gt;Cancelada")-1&gt;0,"Traslape","OK")))))))</f>
        <v/>
      </c>
      <c r="P392" s="23" t="n"/>
      <c r="Q392">
        <f>IFERROR(IF(INDEX('Bahías'!$A$2:$A$21,ROW()-1)="","",INDEX('Bahías'!$A$2:$A$21,ROW()-1)),"")</f>
        <v/>
      </c>
      <c r="R392">
        <f>IFERROR(IF(INDEX('Configuración'!$G$2:$G$10,ROW()-1)="","",INDEX('Configuración'!$G$2:$G$10,ROW()-1)),"")</f>
        <v/>
      </c>
    </row>
    <row r="393">
      <c r="A393" s="11" t="n"/>
      <c r="B393" s="12" t="n"/>
      <c r="C393" s="17" t="n"/>
      <c r="D393" s="17" t="n"/>
      <c r="E393" s="17" t="n"/>
      <c r="F393" s="34" t="n"/>
      <c r="G393" s="19" t="n"/>
      <c r="H393" s="36">
        <f>IF(OR(F393="",G393=""),"",F393+G393/24)</f>
        <v/>
      </c>
      <c r="I393" s="17" t="n"/>
      <c r="J393" s="25">
        <f>IF(OR(A393="",G393="",I393=""),"",IF(I393="Cancelada",0,G393))</f>
        <v/>
      </c>
      <c r="K393" s="25">
        <f>IF(OR(A393="",D393=""),"",IF(COUNTIF('Configuración'!$D$2:$D$31,A393)&gt;0,0,IF(IFERROR(VLOOKUP(D393,'Bahías'!$A$2:$J$21,3,FALSE),"No")&lt;&gt;"Sí",0,IFERROR(CHOOSE(WEEKDAY(A393,2),VLOOKUP(D393,'Bahías'!$A$2:$J$21,4,FALSE),VLOOKUP(D393,'Bahías'!$A$2:$J$21,5,FALSE),VLOOKUP(D393,'Bahías'!$A$2:$J$21,6,FALSE),VLOOKUP(D393,'Bahías'!$A$2:$J$21,7,FALSE),VLOOKUP(D393,'Bahías'!$A$2:$J$21,8,FALSE),VLOOKUP(D393,'Bahías'!$A$2:$J$21,9,FALSE),VLOOKUP(D393,'Bahías'!$A$2:$J$21,10,FALSE)),""))))</f>
        <v/>
      </c>
      <c r="L393" s="25">
        <f>IF(OR(A393="",D393=""),"",SUMIFS($J$2:$J$501,$A$2:$A$501,A393,$D$2:$D$501,D393))</f>
        <v/>
      </c>
      <c r="M393" s="25">
        <f>IF(OR(K393="",L393=""),"",K393-L393)</f>
        <v/>
      </c>
      <c r="N393" s="26">
        <f>IFERROR(L393/K393,"")</f>
        <v/>
      </c>
      <c r="O393" s="27">
        <f>IF(OR(A393="",D393="",F393="",G393="",H393="",I393=""),"",IF(COUNTIF('Configuración'!$D$2:$D$31,A393)&gt;0,"Día cerrado",IF(OR(F393&lt;'Configuración'!$B$5,H393&gt;'Configuración'!$B$6),"Fuera de horario",IF(K393=0,"Sin capacidad",IF(L393&gt;K393,"Sobrecupo",IF(I393="Cancelada","OK",IF(COUNTIFS($A$2:$A$501,A393,$D$2:$D$501,D393,$F$2:$F$501,"&lt;"&amp;H393,$H$2:$H$501,"&gt;"&amp;F393,$I$2:$I$501,"&lt;&gt;Cancelada")-1&gt;0,"Traslape","OK")))))))</f>
        <v/>
      </c>
      <c r="P393" s="23" t="n"/>
      <c r="Q393">
        <f>IFERROR(IF(INDEX('Bahías'!$A$2:$A$21,ROW()-1)="","",INDEX('Bahías'!$A$2:$A$21,ROW()-1)),"")</f>
        <v/>
      </c>
      <c r="R393">
        <f>IFERROR(IF(INDEX('Configuración'!$G$2:$G$10,ROW()-1)="","",INDEX('Configuración'!$G$2:$G$10,ROW()-1)),"")</f>
        <v/>
      </c>
    </row>
    <row r="394">
      <c r="A394" s="11" t="n"/>
      <c r="B394" s="12" t="n"/>
      <c r="C394" s="17" t="n"/>
      <c r="D394" s="17" t="n"/>
      <c r="E394" s="17" t="n"/>
      <c r="F394" s="34" t="n"/>
      <c r="G394" s="19" t="n"/>
      <c r="H394" s="35">
        <f>IF(OR(F394="",G394=""),"",F394+G394/24)</f>
        <v/>
      </c>
      <c r="I394" s="17" t="n"/>
      <c r="J394" s="5">
        <f>IF(OR(A394="",G394="",I394=""),"",IF(I394="Cancelada",0,G394))</f>
        <v/>
      </c>
      <c r="K394" s="5">
        <f>IF(OR(A394="",D394=""),"",IF(COUNTIF('Configuración'!$D$2:$D$31,A394)&gt;0,0,IF(IFERROR(VLOOKUP(D394,'Bahías'!$A$2:$J$21,3,FALSE),"No")&lt;&gt;"Sí",0,IFERROR(CHOOSE(WEEKDAY(A394,2),VLOOKUP(D394,'Bahías'!$A$2:$J$21,4,FALSE),VLOOKUP(D394,'Bahías'!$A$2:$J$21,5,FALSE),VLOOKUP(D394,'Bahías'!$A$2:$J$21,6,FALSE),VLOOKUP(D394,'Bahías'!$A$2:$J$21,7,FALSE),VLOOKUP(D394,'Bahías'!$A$2:$J$21,8,FALSE),VLOOKUP(D394,'Bahías'!$A$2:$J$21,9,FALSE),VLOOKUP(D394,'Bahías'!$A$2:$J$21,10,FALSE)),""))))</f>
        <v/>
      </c>
      <c r="L394" s="5">
        <f>IF(OR(A394="",D394=""),"",SUMIFS($J$2:$J$501,$A$2:$A$501,A394,$D$2:$D$501,D394))</f>
        <v/>
      </c>
      <c r="M394" s="5">
        <f>IF(OR(K394="",L394=""),"",K394-L394)</f>
        <v/>
      </c>
      <c r="N394" s="21">
        <f>IFERROR(L394/K394,"")</f>
        <v/>
      </c>
      <c r="O394" s="22">
        <f>IF(OR(A394="",D394="",F394="",G394="",H394="",I394=""),"",IF(COUNTIF('Configuración'!$D$2:$D$31,A394)&gt;0,"Día cerrado",IF(OR(F394&lt;'Configuración'!$B$5,H394&gt;'Configuración'!$B$6),"Fuera de horario",IF(K394=0,"Sin capacidad",IF(L394&gt;K394,"Sobrecupo",IF(I394="Cancelada","OK",IF(COUNTIFS($A$2:$A$501,A394,$D$2:$D$501,D394,$F$2:$F$501,"&lt;"&amp;H394,$H$2:$H$501,"&gt;"&amp;F394,$I$2:$I$501,"&lt;&gt;Cancelada")-1&gt;0,"Traslape","OK")))))))</f>
        <v/>
      </c>
      <c r="P394" s="23" t="n"/>
      <c r="Q394">
        <f>IFERROR(IF(INDEX('Bahías'!$A$2:$A$21,ROW()-1)="","",INDEX('Bahías'!$A$2:$A$21,ROW()-1)),"")</f>
        <v/>
      </c>
      <c r="R394">
        <f>IFERROR(IF(INDEX('Configuración'!$G$2:$G$10,ROW()-1)="","",INDEX('Configuración'!$G$2:$G$10,ROW()-1)),"")</f>
        <v/>
      </c>
    </row>
    <row r="395">
      <c r="A395" s="11" t="n"/>
      <c r="B395" s="12" t="n"/>
      <c r="C395" s="17" t="n"/>
      <c r="D395" s="17" t="n"/>
      <c r="E395" s="17" t="n"/>
      <c r="F395" s="34" t="n"/>
      <c r="G395" s="19" t="n"/>
      <c r="H395" s="36">
        <f>IF(OR(F395="",G395=""),"",F395+G395/24)</f>
        <v/>
      </c>
      <c r="I395" s="17" t="n"/>
      <c r="J395" s="25">
        <f>IF(OR(A395="",G395="",I395=""),"",IF(I395="Cancelada",0,G395))</f>
        <v/>
      </c>
      <c r="K395" s="25">
        <f>IF(OR(A395="",D395=""),"",IF(COUNTIF('Configuración'!$D$2:$D$31,A395)&gt;0,0,IF(IFERROR(VLOOKUP(D395,'Bahías'!$A$2:$J$21,3,FALSE),"No")&lt;&gt;"Sí",0,IFERROR(CHOOSE(WEEKDAY(A395,2),VLOOKUP(D395,'Bahías'!$A$2:$J$21,4,FALSE),VLOOKUP(D395,'Bahías'!$A$2:$J$21,5,FALSE),VLOOKUP(D395,'Bahías'!$A$2:$J$21,6,FALSE),VLOOKUP(D395,'Bahías'!$A$2:$J$21,7,FALSE),VLOOKUP(D395,'Bahías'!$A$2:$J$21,8,FALSE),VLOOKUP(D395,'Bahías'!$A$2:$J$21,9,FALSE),VLOOKUP(D395,'Bahías'!$A$2:$J$21,10,FALSE)),""))))</f>
        <v/>
      </c>
      <c r="L395" s="25">
        <f>IF(OR(A395="",D395=""),"",SUMIFS($J$2:$J$501,$A$2:$A$501,A395,$D$2:$D$501,D395))</f>
        <v/>
      </c>
      <c r="M395" s="25">
        <f>IF(OR(K395="",L395=""),"",K395-L395)</f>
        <v/>
      </c>
      <c r="N395" s="26">
        <f>IFERROR(L395/K395,"")</f>
        <v/>
      </c>
      <c r="O395" s="27">
        <f>IF(OR(A395="",D395="",F395="",G395="",H395="",I395=""),"",IF(COUNTIF('Configuración'!$D$2:$D$31,A395)&gt;0,"Día cerrado",IF(OR(F395&lt;'Configuración'!$B$5,H395&gt;'Configuración'!$B$6),"Fuera de horario",IF(K395=0,"Sin capacidad",IF(L395&gt;K395,"Sobrecupo",IF(I395="Cancelada","OK",IF(COUNTIFS($A$2:$A$501,A395,$D$2:$D$501,D395,$F$2:$F$501,"&lt;"&amp;H395,$H$2:$H$501,"&gt;"&amp;F395,$I$2:$I$501,"&lt;&gt;Cancelada")-1&gt;0,"Traslape","OK")))))))</f>
        <v/>
      </c>
      <c r="P395" s="23" t="n"/>
      <c r="Q395">
        <f>IFERROR(IF(INDEX('Bahías'!$A$2:$A$21,ROW()-1)="","",INDEX('Bahías'!$A$2:$A$21,ROW()-1)),"")</f>
        <v/>
      </c>
      <c r="R395">
        <f>IFERROR(IF(INDEX('Configuración'!$G$2:$G$10,ROW()-1)="","",INDEX('Configuración'!$G$2:$G$10,ROW()-1)),"")</f>
        <v/>
      </c>
    </row>
    <row r="396">
      <c r="A396" s="11" t="n"/>
      <c r="B396" s="12" t="n"/>
      <c r="C396" s="17" t="n"/>
      <c r="D396" s="17" t="n"/>
      <c r="E396" s="17" t="n"/>
      <c r="F396" s="34" t="n"/>
      <c r="G396" s="19" t="n"/>
      <c r="H396" s="35">
        <f>IF(OR(F396="",G396=""),"",F396+G396/24)</f>
        <v/>
      </c>
      <c r="I396" s="17" t="n"/>
      <c r="J396" s="5">
        <f>IF(OR(A396="",G396="",I396=""),"",IF(I396="Cancelada",0,G396))</f>
        <v/>
      </c>
      <c r="K396" s="5">
        <f>IF(OR(A396="",D396=""),"",IF(COUNTIF('Configuración'!$D$2:$D$31,A396)&gt;0,0,IF(IFERROR(VLOOKUP(D396,'Bahías'!$A$2:$J$21,3,FALSE),"No")&lt;&gt;"Sí",0,IFERROR(CHOOSE(WEEKDAY(A396,2),VLOOKUP(D396,'Bahías'!$A$2:$J$21,4,FALSE),VLOOKUP(D396,'Bahías'!$A$2:$J$21,5,FALSE),VLOOKUP(D396,'Bahías'!$A$2:$J$21,6,FALSE),VLOOKUP(D396,'Bahías'!$A$2:$J$21,7,FALSE),VLOOKUP(D396,'Bahías'!$A$2:$J$21,8,FALSE),VLOOKUP(D396,'Bahías'!$A$2:$J$21,9,FALSE),VLOOKUP(D396,'Bahías'!$A$2:$J$21,10,FALSE)),""))))</f>
        <v/>
      </c>
      <c r="L396" s="5">
        <f>IF(OR(A396="",D396=""),"",SUMIFS($J$2:$J$501,$A$2:$A$501,A396,$D$2:$D$501,D396))</f>
        <v/>
      </c>
      <c r="M396" s="5">
        <f>IF(OR(K396="",L396=""),"",K396-L396)</f>
        <v/>
      </c>
      <c r="N396" s="21">
        <f>IFERROR(L396/K396,"")</f>
        <v/>
      </c>
      <c r="O396" s="22">
        <f>IF(OR(A396="",D396="",F396="",G396="",H396="",I396=""),"",IF(COUNTIF('Configuración'!$D$2:$D$31,A396)&gt;0,"Día cerrado",IF(OR(F396&lt;'Configuración'!$B$5,H396&gt;'Configuración'!$B$6),"Fuera de horario",IF(K396=0,"Sin capacidad",IF(L396&gt;K396,"Sobrecupo",IF(I396="Cancelada","OK",IF(COUNTIFS($A$2:$A$501,A396,$D$2:$D$501,D396,$F$2:$F$501,"&lt;"&amp;H396,$H$2:$H$501,"&gt;"&amp;F396,$I$2:$I$501,"&lt;&gt;Cancelada")-1&gt;0,"Traslape","OK")))))))</f>
        <v/>
      </c>
      <c r="P396" s="23" t="n"/>
      <c r="Q396">
        <f>IFERROR(IF(INDEX('Bahías'!$A$2:$A$21,ROW()-1)="","",INDEX('Bahías'!$A$2:$A$21,ROW()-1)),"")</f>
        <v/>
      </c>
      <c r="R396">
        <f>IFERROR(IF(INDEX('Configuración'!$G$2:$G$10,ROW()-1)="","",INDEX('Configuración'!$G$2:$G$10,ROW()-1)),"")</f>
        <v/>
      </c>
    </row>
    <row r="397">
      <c r="A397" s="11" t="n"/>
      <c r="B397" s="12" t="n"/>
      <c r="C397" s="17" t="n"/>
      <c r="D397" s="17" t="n"/>
      <c r="E397" s="17" t="n"/>
      <c r="F397" s="34" t="n"/>
      <c r="G397" s="19" t="n"/>
      <c r="H397" s="36">
        <f>IF(OR(F397="",G397=""),"",F397+G397/24)</f>
        <v/>
      </c>
      <c r="I397" s="17" t="n"/>
      <c r="J397" s="25">
        <f>IF(OR(A397="",G397="",I397=""),"",IF(I397="Cancelada",0,G397))</f>
        <v/>
      </c>
      <c r="K397" s="25">
        <f>IF(OR(A397="",D397=""),"",IF(COUNTIF('Configuración'!$D$2:$D$31,A397)&gt;0,0,IF(IFERROR(VLOOKUP(D397,'Bahías'!$A$2:$J$21,3,FALSE),"No")&lt;&gt;"Sí",0,IFERROR(CHOOSE(WEEKDAY(A397,2),VLOOKUP(D397,'Bahías'!$A$2:$J$21,4,FALSE),VLOOKUP(D397,'Bahías'!$A$2:$J$21,5,FALSE),VLOOKUP(D397,'Bahías'!$A$2:$J$21,6,FALSE),VLOOKUP(D397,'Bahías'!$A$2:$J$21,7,FALSE),VLOOKUP(D397,'Bahías'!$A$2:$J$21,8,FALSE),VLOOKUP(D397,'Bahías'!$A$2:$J$21,9,FALSE),VLOOKUP(D397,'Bahías'!$A$2:$J$21,10,FALSE)),""))))</f>
        <v/>
      </c>
      <c r="L397" s="25">
        <f>IF(OR(A397="",D397=""),"",SUMIFS($J$2:$J$501,$A$2:$A$501,A397,$D$2:$D$501,D397))</f>
        <v/>
      </c>
      <c r="M397" s="25">
        <f>IF(OR(K397="",L397=""),"",K397-L397)</f>
        <v/>
      </c>
      <c r="N397" s="26">
        <f>IFERROR(L397/K397,"")</f>
        <v/>
      </c>
      <c r="O397" s="27">
        <f>IF(OR(A397="",D397="",F397="",G397="",H397="",I397=""),"",IF(COUNTIF('Configuración'!$D$2:$D$31,A397)&gt;0,"Día cerrado",IF(OR(F397&lt;'Configuración'!$B$5,H397&gt;'Configuración'!$B$6),"Fuera de horario",IF(K397=0,"Sin capacidad",IF(L397&gt;K397,"Sobrecupo",IF(I397="Cancelada","OK",IF(COUNTIFS($A$2:$A$501,A397,$D$2:$D$501,D397,$F$2:$F$501,"&lt;"&amp;H397,$H$2:$H$501,"&gt;"&amp;F397,$I$2:$I$501,"&lt;&gt;Cancelada")-1&gt;0,"Traslape","OK")))))))</f>
        <v/>
      </c>
      <c r="P397" s="23" t="n"/>
      <c r="Q397">
        <f>IFERROR(IF(INDEX('Bahías'!$A$2:$A$21,ROW()-1)="","",INDEX('Bahías'!$A$2:$A$21,ROW()-1)),"")</f>
        <v/>
      </c>
      <c r="R397">
        <f>IFERROR(IF(INDEX('Configuración'!$G$2:$G$10,ROW()-1)="","",INDEX('Configuración'!$G$2:$G$10,ROW()-1)),"")</f>
        <v/>
      </c>
    </row>
    <row r="398">
      <c r="A398" s="11" t="n"/>
      <c r="B398" s="12" t="n"/>
      <c r="C398" s="17" t="n"/>
      <c r="D398" s="17" t="n"/>
      <c r="E398" s="17" t="n"/>
      <c r="F398" s="34" t="n"/>
      <c r="G398" s="19" t="n"/>
      <c r="H398" s="35">
        <f>IF(OR(F398="",G398=""),"",F398+G398/24)</f>
        <v/>
      </c>
      <c r="I398" s="17" t="n"/>
      <c r="J398" s="5">
        <f>IF(OR(A398="",G398="",I398=""),"",IF(I398="Cancelada",0,G398))</f>
        <v/>
      </c>
      <c r="K398" s="5">
        <f>IF(OR(A398="",D398=""),"",IF(COUNTIF('Configuración'!$D$2:$D$31,A398)&gt;0,0,IF(IFERROR(VLOOKUP(D398,'Bahías'!$A$2:$J$21,3,FALSE),"No")&lt;&gt;"Sí",0,IFERROR(CHOOSE(WEEKDAY(A398,2),VLOOKUP(D398,'Bahías'!$A$2:$J$21,4,FALSE),VLOOKUP(D398,'Bahías'!$A$2:$J$21,5,FALSE),VLOOKUP(D398,'Bahías'!$A$2:$J$21,6,FALSE),VLOOKUP(D398,'Bahías'!$A$2:$J$21,7,FALSE),VLOOKUP(D398,'Bahías'!$A$2:$J$21,8,FALSE),VLOOKUP(D398,'Bahías'!$A$2:$J$21,9,FALSE),VLOOKUP(D398,'Bahías'!$A$2:$J$21,10,FALSE)),""))))</f>
        <v/>
      </c>
      <c r="L398" s="5">
        <f>IF(OR(A398="",D398=""),"",SUMIFS($J$2:$J$501,$A$2:$A$501,A398,$D$2:$D$501,D398))</f>
        <v/>
      </c>
      <c r="M398" s="5">
        <f>IF(OR(K398="",L398=""),"",K398-L398)</f>
        <v/>
      </c>
      <c r="N398" s="21">
        <f>IFERROR(L398/K398,"")</f>
        <v/>
      </c>
      <c r="O398" s="22">
        <f>IF(OR(A398="",D398="",F398="",G398="",H398="",I398=""),"",IF(COUNTIF('Configuración'!$D$2:$D$31,A398)&gt;0,"Día cerrado",IF(OR(F398&lt;'Configuración'!$B$5,H398&gt;'Configuración'!$B$6),"Fuera de horario",IF(K398=0,"Sin capacidad",IF(L398&gt;K398,"Sobrecupo",IF(I398="Cancelada","OK",IF(COUNTIFS($A$2:$A$501,A398,$D$2:$D$501,D398,$F$2:$F$501,"&lt;"&amp;H398,$H$2:$H$501,"&gt;"&amp;F398,$I$2:$I$501,"&lt;&gt;Cancelada")-1&gt;0,"Traslape","OK")))))))</f>
        <v/>
      </c>
      <c r="P398" s="23" t="n"/>
      <c r="Q398">
        <f>IFERROR(IF(INDEX('Bahías'!$A$2:$A$21,ROW()-1)="","",INDEX('Bahías'!$A$2:$A$21,ROW()-1)),"")</f>
        <v/>
      </c>
      <c r="R398">
        <f>IFERROR(IF(INDEX('Configuración'!$G$2:$G$10,ROW()-1)="","",INDEX('Configuración'!$G$2:$G$10,ROW()-1)),"")</f>
        <v/>
      </c>
    </row>
    <row r="399">
      <c r="A399" s="11" t="n"/>
      <c r="B399" s="12" t="n"/>
      <c r="C399" s="17" t="n"/>
      <c r="D399" s="17" t="n"/>
      <c r="E399" s="17" t="n"/>
      <c r="F399" s="34" t="n"/>
      <c r="G399" s="19" t="n"/>
      <c r="H399" s="36">
        <f>IF(OR(F399="",G399=""),"",F399+G399/24)</f>
        <v/>
      </c>
      <c r="I399" s="17" t="n"/>
      <c r="J399" s="25">
        <f>IF(OR(A399="",G399="",I399=""),"",IF(I399="Cancelada",0,G399))</f>
        <v/>
      </c>
      <c r="K399" s="25">
        <f>IF(OR(A399="",D399=""),"",IF(COUNTIF('Configuración'!$D$2:$D$31,A399)&gt;0,0,IF(IFERROR(VLOOKUP(D399,'Bahías'!$A$2:$J$21,3,FALSE),"No")&lt;&gt;"Sí",0,IFERROR(CHOOSE(WEEKDAY(A399,2),VLOOKUP(D399,'Bahías'!$A$2:$J$21,4,FALSE),VLOOKUP(D399,'Bahías'!$A$2:$J$21,5,FALSE),VLOOKUP(D399,'Bahías'!$A$2:$J$21,6,FALSE),VLOOKUP(D399,'Bahías'!$A$2:$J$21,7,FALSE),VLOOKUP(D399,'Bahías'!$A$2:$J$21,8,FALSE),VLOOKUP(D399,'Bahías'!$A$2:$J$21,9,FALSE),VLOOKUP(D399,'Bahías'!$A$2:$J$21,10,FALSE)),""))))</f>
        <v/>
      </c>
      <c r="L399" s="25">
        <f>IF(OR(A399="",D399=""),"",SUMIFS($J$2:$J$501,$A$2:$A$501,A399,$D$2:$D$501,D399))</f>
        <v/>
      </c>
      <c r="M399" s="25">
        <f>IF(OR(K399="",L399=""),"",K399-L399)</f>
        <v/>
      </c>
      <c r="N399" s="26">
        <f>IFERROR(L399/K399,"")</f>
        <v/>
      </c>
      <c r="O399" s="27">
        <f>IF(OR(A399="",D399="",F399="",G399="",H399="",I399=""),"",IF(COUNTIF('Configuración'!$D$2:$D$31,A399)&gt;0,"Día cerrado",IF(OR(F399&lt;'Configuración'!$B$5,H399&gt;'Configuración'!$B$6),"Fuera de horario",IF(K399=0,"Sin capacidad",IF(L399&gt;K399,"Sobrecupo",IF(I399="Cancelada","OK",IF(COUNTIFS($A$2:$A$501,A399,$D$2:$D$501,D399,$F$2:$F$501,"&lt;"&amp;H399,$H$2:$H$501,"&gt;"&amp;F399,$I$2:$I$501,"&lt;&gt;Cancelada")-1&gt;0,"Traslape","OK")))))))</f>
        <v/>
      </c>
      <c r="P399" s="23" t="n"/>
      <c r="Q399">
        <f>IFERROR(IF(INDEX('Bahías'!$A$2:$A$21,ROW()-1)="","",INDEX('Bahías'!$A$2:$A$21,ROW()-1)),"")</f>
        <v/>
      </c>
      <c r="R399">
        <f>IFERROR(IF(INDEX('Configuración'!$G$2:$G$10,ROW()-1)="","",INDEX('Configuración'!$G$2:$G$10,ROW()-1)),"")</f>
        <v/>
      </c>
    </row>
    <row r="400">
      <c r="A400" s="11" t="n"/>
      <c r="B400" s="12" t="n"/>
      <c r="C400" s="17" t="n"/>
      <c r="D400" s="17" t="n"/>
      <c r="E400" s="17" t="n"/>
      <c r="F400" s="34" t="n"/>
      <c r="G400" s="19" t="n"/>
      <c r="H400" s="35">
        <f>IF(OR(F400="",G400=""),"",F400+G400/24)</f>
        <v/>
      </c>
      <c r="I400" s="17" t="n"/>
      <c r="J400" s="5">
        <f>IF(OR(A400="",G400="",I400=""),"",IF(I400="Cancelada",0,G400))</f>
        <v/>
      </c>
      <c r="K400" s="5">
        <f>IF(OR(A400="",D400=""),"",IF(COUNTIF('Configuración'!$D$2:$D$31,A400)&gt;0,0,IF(IFERROR(VLOOKUP(D400,'Bahías'!$A$2:$J$21,3,FALSE),"No")&lt;&gt;"Sí",0,IFERROR(CHOOSE(WEEKDAY(A400,2),VLOOKUP(D400,'Bahías'!$A$2:$J$21,4,FALSE),VLOOKUP(D400,'Bahías'!$A$2:$J$21,5,FALSE),VLOOKUP(D400,'Bahías'!$A$2:$J$21,6,FALSE),VLOOKUP(D400,'Bahías'!$A$2:$J$21,7,FALSE),VLOOKUP(D400,'Bahías'!$A$2:$J$21,8,FALSE),VLOOKUP(D400,'Bahías'!$A$2:$J$21,9,FALSE),VLOOKUP(D400,'Bahías'!$A$2:$J$21,10,FALSE)),""))))</f>
        <v/>
      </c>
      <c r="L400" s="5">
        <f>IF(OR(A400="",D400=""),"",SUMIFS($J$2:$J$501,$A$2:$A$501,A400,$D$2:$D$501,D400))</f>
        <v/>
      </c>
      <c r="M400" s="5">
        <f>IF(OR(K400="",L400=""),"",K400-L400)</f>
        <v/>
      </c>
      <c r="N400" s="21">
        <f>IFERROR(L400/K400,"")</f>
        <v/>
      </c>
      <c r="O400" s="22">
        <f>IF(OR(A400="",D400="",F400="",G400="",H400="",I400=""),"",IF(COUNTIF('Configuración'!$D$2:$D$31,A400)&gt;0,"Día cerrado",IF(OR(F400&lt;'Configuración'!$B$5,H400&gt;'Configuración'!$B$6),"Fuera de horario",IF(K400=0,"Sin capacidad",IF(L400&gt;K400,"Sobrecupo",IF(I400="Cancelada","OK",IF(COUNTIFS($A$2:$A$501,A400,$D$2:$D$501,D400,$F$2:$F$501,"&lt;"&amp;H400,$H$2:$H$501,"&gt;"&amp;F400,$I$2:$I$501,"&lt;&gt;Cancelada")-1&gt;0,"Traslape","OK")))))))</f>
        <v/>
      </c>
      <c r="P400" s="23" t="n"/>
      <c r="Q400">
        <f>IFERROR(IF(INDEX('Bahías'!$A$2:$A$21,ROW()-1)="","",INDEX('Bahías'!$A$2:$A$21,ROW()-1)),"")</f>
        <v/>
      </c>
      <c r="R400">
        <f>IFERROR(IF(INDEX('Configuración'!$G$2:$G$10,ROW()-1)="","",INDEX('Configuración'!$G$2:$G$10,ROW()-1)),"")</f>
        <v/>
      </c>
    </row>
    <row r="401">
      <c r="A401" s="11" t="n"/>
      <c r="B401" s="12" t="n"/>
      <c r="C401" s="17" t="n"/>
      <c r="D401" s="17" t="n"/>
      <c r="E401" s="17" t="n"/>
      <c r="F401" s="34" t="n"/>
      <c r="G401" s="19" t="n"/>
      <c r="H401" s="36">
        <f>IF(OR(F401="",G401=""),"",F401+G401/24)</f>
        <v/>
      </c>
      <c r="I401" s="17" t="n"/>
      <c r="J401" s="25">
        <f>IF(OR(A401="",G401="",I401=""),"",IF(I401="Cancelada",0,G401))</f>
        <v/>
      </c>
      <c r="K401" s="25">
        <f>IF(OR(A401="",D401=""),"",IF(COUNTIF('Configuración'!$D$2:$D$31,A401)&gt;0,0,IF(IFERROR(VLOOKUP(D401,'Bahías'!$A$2:$J$21,3,FALSE),"No")&lt;&gt;"Sí",0,IFERROR(CHOOSE(WEEKDAY(A401,2),VLOOKUP(D401,'Bahías'!$A$2:$J$21,4,FALSE),VLOOKUP(D401,'Bahías'!$A$2:$J$21,5,FALSE),VLOOKUP(D401,'Bahías'!$A$2:$J$21,6,FALSE),VLOOKUP(D401,'Bahías'!$A$2:$J$21,7,FALSE),VLOOKUP(D401,'Bahías'!$A$2:$J$21,8,FALSE),VLOOKUP(D401,'Bahías'!$A$2:$J$21,9,FALSE),VLOOKUP(D401,'Bahías'!$A$2:$J$21,10,FALSE)),""))))</f>
        <v/>
      </c>
      <c r="L401" s="25">
        <f>IF(OR(A401="",D401=""),"",SUMIFS($J$2:$J$501,$A$2:$A$501,A401,$D$2:$D$501,D401))</f>
        <v/>
      </c>
      <c r="M401" s="25">
        <f>IF(OR(K401="",L401=""),"",K401-L401)</f>
        <v/>
      </c>
      <c r="N401" s="26">
        <f>IFERROR(L401/K401,"")</f>
        <v/>
      </c>
      <c r="O401" s="27">
        <f>IF(OR(A401="",D401="",F401="",G401="",H401="",I401=""),"",IF(COUNTIF('Configuración'!$D$2:$D$31,A401)&gt;0,"Día cerrado",IF(OR(F401&lt;'Configuración'!$B$5,H401&gt;'Configuración'!$B$6),"Fuera de horario",IF(K401=0,"Sin capacidad",IF(L401&gt;K401,"Sobrecupo",IF(I401="Cancelada","OK",IF(COUNTIFS($A$2:$A$501,A401,$D$2:$D$501,D401,$F$2:$F$501,"&lt;"&amp;H401,$H$2:$H$501,"&gt;"&amp;F401,$I$2:$I$501,"&lt;&gt;Cancelada")-1&gt;0,"Traslape","OK")))))))</f>
        <v/>
      </c>
      <c r="P401" s="23" t="n"/>
      <c r="Q401">
        <f>IFERROR(IF(INDEX('Bahías'!$A$2:$A$21,ROW()-1)="","",INDEX('Bahías'!$A$2:$A$21,ROW()-1)),"")</f>
        <v/>
      </c>
      <c r="R401">
        <f>IFERROR(IF(INDEX('Configuración'!$G$2:$G$10,ROW()-1)="","",INDEX('Configuración'!$G$2:$G$10,ROW()-1)),"")</f>
        <v/>
      </c>
    </row>
    <row r="402">
      <c r="A402" s="11" t="n"/>
      <c r="B402" s="12" t="n"/>
      <c r="C402" s="17" t="n"/>
      <c r="D402" s="17" t="n"/>
      <c r="E402" s="17" t="n"/>
      <c r="F402" s="34" t="n"/>
      <c r="G402" s="19" t="n"/>
      <c r="H402" s="35">
        <f>IF(OR(F402="",G402=""),"",F402+G402/24)</f>
        <v/>
      </c>
      <c r="I402" s="17" t="n"/>
      <c r="J402" s="5">
        <f>IF(OR(A402="",G402="",I402=""),"",IF(I402="Cancelada",0,G402))</f>
        <v/>
      </c>
      <c r="K402" s="5">
        <f>IF(OR(A402="",D402=""),"",IF(COUNTIF('Configuración'!$D$2:$D$31,A402)&gt;0,0,IF(IFERROR(VLOOKUP(D402,'Bahías'!$A$2:$J$21,3,FALSE),"No")&lt;&gt;"Sí",0,IFERROR(CHOOSE(WEEKDAY(A402,2),VLOOKUP(D402,'Bahías'!$A$2:$J$21,4,FALSE),VLOOKUP(D402,'Bahías'!$A$2:$J$21,5,FALSE),VLOOKUP(D402,'Bahías'!$A$2:$J$21,6,FALSE),VLOOKUP(D402,'Bahías'!$A$2:$J$21,7,FALSE),VLOOKUP(D402,'Bahías'!$A$2:$J$21,8,FALSE),VLOOKUP(D402,'Bahías'!$A$2:$J$21,9,FALSE),VLOOKUP(D402,'Bahías'!$A$2:$J$21,10,FALSE)),""))))</f>
        <v/>
      </c>
      <c r="L402" s="5">
        <f>IF(OR(A402="",D402=""),"",SUMIFS($J$2:$J$501,$A$2:$A$501,A402,$D$2:$D$501,D402))</f>
        <v/>
      </c>
      <c r="M402" s="5">
        <f>IF(OR(K402="",L402=""),"",K402-L402)</f>
        <v/>
      </c>
      <c r="N402" s="21">
        <f>IFERROR(L402/K402,"")</f>
        <v/>
      </c>
      <c r="O402" s="22">
        <f>IF(OR(A402="",D402="",F402="",G402="",H402="",I402=""),"",IF(COUNTIF('Configuración'!$D$2:$D$31,A402)&gt;0,"Día cerrado",IF(OR(F402&lt;'Configuración'!$B$5,H402&gt;'Configuración'!$B$6),"Fuera de horario",IF(K402=0,"Sin capacidad",IF(L402&gt;K402,"Sobrecupo",IF(I402="Cancelada","OK",IF(COUNTIFS($A$2:$A$501,A402,$D$2:$D$501,D402,$F$2:$F$501,"&lt;"&amp;H402,$H$2:$H$501,"&gt;"&amp;F402,$I$2:$I$501,"&lt;&gt;Cancelada")-1&gt;0,"Traslape","OK")))))))</f>
        <v/>
      </c>
      <c r="P402" s="23" t="n"/>
      <c r="Q402">
        <f>IFERROR(IF(INDEX('Bahías'!$A$2:$A$21,ROW()-1)="","",INDEX('Bahías'!$A$2:$A$21,ROW()-1)),"")</f>
        <v/>
      </c>
      <c r="R402">
        <f>IFERROR(IF(INDEX('Configuración'!$G$2:$G$10,ROW()-1)="","",INDEX('Configuración'!$G$2:$G$10,ROW()-1)),"")</f>
        <v/>
      </c>
    </row>
    <row r="403">
      <c r="A403" s="11" t="n"/>
      <c r="B403" s="12" t="n"/>
      <c r="C403" s="17" t="n"/>
      <c r="D403" s="17" t="n"/>
      <c r="E403" s="17" t="n"/>
      <c r="F403" s="34" t="n"/>
      <c r="G403" s="19" t="n"/>
      <c r="H403" s="36">
        <f>IF(OR(F403="",G403=""),"",F403+G403/24)</f>
        <v/>
      </c>
      <c r="I403" s="17" t="n"/>
      <c r="J403" s="25">
        <f>IF(OR(A403="",G403="",I403=""),"",IF(I403="Cancelada",0,G403))</f>
        <v/>
      </c>
      <c r="K403" s="25">
        <f>IF(OR(A403="",D403=""),"",IF(COUNTIF('Configuración'!$D$2:$D$31,A403)&gt;0,0,IF(IFERROR(VLOOKUP(D403,'Bahías'!$A$2:$J$21,3,FALSE),"No")&lt;&gt;"Sí",0,IFERROR(CHOOSE(WEEKDAY(A403,2),VLOOKUP(D403,'Bahías'!$A$2:$J$21,4,FALSE),VLOOKUP(D403,'Bahías'!$A$2:$J$21,5,FALSE),VLOOKUP(D403,'Bahías'!$A$2:$J$21,6,FALSE),VLOOKUP(D403,'Bahías'!$A$2:$J$21,7,FALSE),VLOOKUP(D403,'Bahías'!$A$2:$J$21,8,FALSE),VLOOKUP(D403,'Bahías'!$A$2:$J$21,9,FALSE),VLOOKUP(D403,'Bahías'!$A$2:$J$21,10,FALSE)),""))))</f>
        <v/>
      </c>
      <c r="L403" s="25">
        <f>IF(OR(A403="",D403=""),"",SUMIFS($J$2:$J$501,$A$2:$A$501,A403,$D$2:$D$501,D403))</f>
        <v/>
      </c>
      <c r="M403" s="25">
        <f>IF(OR(K403="",L403=""),"",K403-L403)</f>
        <v/>
      </c>
      <c r="N403" s="26">
        <f>IFERROR(L403/K403,"")</f>
        <v/>
      </c>
      <c r="O403" s="27">
        <f>IF(OR(A403="",D403="",F403="",G403="",H403="",I403=""),"",IF(COUNTIF('Configuración'!$D$2:$D$31,A403)&gt;0,"Día cerrado",IF(OR(F403&lt;'Configuración'!$B$5,H403&gt;'Configuración'!$B$6),"Fuera de horario",IF(K403=0,"Sin capacidad",IF(L403&gt;K403,"Sobrecupo",IF(I403="Cancelada","OK",IF(COUNTIFS($A$2:$A$501,A403,$D$2:$D$501,D403,$F$2:$F$501,"&lt;"&amp;H403,$H$2:$H$501,"&gt;"&amp;F403,$I$2:$I$501,"&lt;&gt;Cancelada")-1&gt;0,"Traslape","OK")))))))</f>
        <v/>
      </c>
      <c r="P403" s="23" t="n"/>
      <c r="Q403">
        <f>IFERROR(IF(INDEX('Bahías'!$A$2:$A$21,ROW()-1)="","",INDEX('Bahías'!$A$2:$A$21,ROW()-1)),"")</f>
        <v/>
      </c>
      <c r="R403">
        <f>IFERROR(IF(INDEX('Configuración'!$G$2:$G$10,ROW()-1)="","",INDEX('Configuración'!$G$2:$G$10,ROW()-1)),"")</f>
        <v/>
      </c>
    </row>
    <row r="404">
      <c r="A404" s="11" t="n"/>
      <c r="B404" s="12" t="n"/>
      <c r="C404" s="17" t="n"/>
      <c r="D404" s="17" t="n"/>
      <c r="E404" s="17" t="n"/>
      <c r="F404" s="34" t="n"/>
      <c r="G404" s="19" t="n"/>
      <c r="H404" s="35">
        <f>IF(OR(F404="",G404=""),"",F404+G404/24)</f>
        <v/>
      </c>
      <c r="I404" s="17" t="n"/>
      <c r="J404" s="5">
        <f>IF(OR(A404="",G404="",I404=""),"",IF(I404="Cancelada",0,G404))</f>
        <v/>
      </c>
      <c r="K404" s="5">
        <f>IF(OR(A404="",D404=""),"",IF(COUNTIF('Configuración'!$D$2:$D$31,A404)&gt;0,0,IF(IFERROR(VLOOKUP(D404,'Bahías'!$A$2:$J$21,3,FALSE),"No")&lt;&gt;"Sí",0,IFERROR(CHOOSE(WEEKDAY(A404,2),VLOOKUP(D404,'Bahías'!$A$2:$J$21,4,FALSE),VLOOKUP(D404,'Bahías'!$A$2:$J$21,5,FALSE),VLOOKUP(D404,'Bahías'!$A$2:$J$21,6,FALSE),VLOOKUP(D404,'Bahías'!$A$2:$J$21,7,FALSE),VLOOKUP(D404,'Bahías'!$A$2:$J$21,8,FALSE),VLOOKUP(D404,'Bahías'!$A$2:$J$21,9,FALSE),VLOOKUP(D404,'Bahías'!$A$2:$J$21,10,FALSE)),""))))</f>
        <v/>
      </c>
      <c r="L404" s="5">
        <f>IF(OR(A404="",D404=""),"",SUMIFS($J$2:$J$501,$A$2:$A$501,A404,$D$2:$D$501,D404))</f>
        <v/>
      </c>
      <c r="M404" s="5">
        <f>IF(OR(K404="",L404=""),"",K404-L404)</f>
        <v/>
      </c>
      <c r="N404" s="21">
        <f>IFERROR(L404/K404,"")</f>
        <v/>
      </c>
      <c r="O404" s="22">
        <f>IF(OR(A404="",D404="",F404="",G404="",H404="",I404=""),"",IF(COUNTIF('Configuración'!$D$2:$D$31,A404)&gt;0,"Día cerrado",IF(OR(F404&lt;'Configuración'!$B$5,H404&gt;'Configuración'!$B$6),"Fuera de horario",IF(K404=0,"Sin capacidad",IF(L404&gt;K404,"Sobrecupo",IF(I404="Cancelada","OK",IF(COUNTIFS($A$2:$A$501,A404,$D$2:$D$501,D404,$F$2:$F$501,"&lt;"&amp;H404,$H$2:$H$501,"&gt;"&amp;F404,$I$2:$I$501,"&lt;&gt;Cancelada")-1&gt;0,"Traslape","OK")))))))</f>
        <v/>
      </c>
      <c r="P404" s="23" t="n"/>
      <c r="Q404">
        <f>IFERROR(IF(INDEX('Bahías'!$A$2:$A$21,ROW()-1)="","",INDEX('Bahías'!$A$2:$A$21,ROW()-1)),"")</f>
        <v/>
      </c>
      <c r="R404">
        <f>IFERROR(IF(INDEX('Configuración'!$G$2:$G$10,ROW()-1)="","",INDEX('Configuración'!$G$2:$G$10,ROW()-1)),"")</f>
        <v/>
      </c>
    </row>
    <row r="405">
      <c r="A405" s="11" t="n"/>
      <c r="B405" s="12" t="n"/>
      <c r="C405" s="17" t="n"/>
      <c r="D405" s="17" t="n"/>
      <c r="E405" s="17" t="n"/>
      <c r="F405" s="34" t="n"/>
      <c r="G405" s="19" t="n"/>
      <c r="H405" s="36">
        <f>IF(OR(F405="",G405=""),"",F405+G405/24)</f>
        <v/>
      </c>
      <c r="I405" s="17" t="n"/>
      <c r="J405" s="25">
        <f>IF(OR(A405="",G405="",I405=""),"",IF(I405="Cancelada",0,G405))</f>
        <v/>
      </c>
      <c r="K405" s="25">
        <f>IF(OR(A405="",D405=""),"",IF(COUNTIF('Configuración'!$D$2:$D$31,A405)&gt;0,0,IF(IFERROR(VLOOKUP(D405,'Bahías'!$A$2:$J$21,3,FALSE),"No")&lt;&gt;"Sí",0,IFERROR(CHOOSE(WEEKDAY(A405,2),VLOOKUP(D405,'Bahías'!$A$2:$J$21,4,FALSE),VLOOKUP(D405,'Bahías'!$A$2:$J$21,5,FALSE),VLOOKUP(D405,'Bahías'!$A$2:$J$21,6,FALSE),VLOOKUP(D405,'Bahías'!$A$2:$J$21,7,FALSE),VLOOKUP(D405,'Bahías'!$A$2:$J$21,8,FALSE),VLOOKUP(D405,'Bahías'!$A$2:$J$21,9,FALSE),VLOOKUP(D405,'Bahías'!$A$2:$J$21,10,FALSE)),""))))</f>
        <v/>
      </c>
      <c r="L405" s="25">
        <f>IF(OR(A405="",D405=""),"",SUMIFS($J$2:$J$501,$A$2:$A$501,A405,$D$2:$D$501,D405))</f>
        <v/>
      </c>
      <c r="M405" s="25">
        <f>IF(OR(K405="",L405=""),"",K405-L405)</f>
        <v/>
      </c>
      <c r="N405" s="26">
        <f>IFERROR(L405/K405,"")</f>
        <v/>
      </c>
      <c r="O405" s="27">
        <f>IF(OR(A405="",D405="",F405="",G405="",H405="",I405=""),"",IF(COUNTIF('Configuración'!$D$2:$D$31,A405)&gt;0,"Día cerrado",IF(OR(F405&lt;'Configuración'!$B$5,H405&gt;'Configuración'!$B$6),"Fuera de horario",IF(K405=0,"Sin capacidad",IF(L405&gt;K405,"Sobrecupo",IF(I405="Cancelada","OK",IF(COUNTIFS($A$2:$A$501,A405,$D$2:$D$501,D405,$F$2:$F$501,"&lt;"&amp;H405,$H$2:$H$501,"&gt;"&amp;F405,$I$2:$I$501,"&lt;&gt;Cancelada")-1&gt;0,"Traslape","OK")))))))</f>
        <v/>
      </c>
      <c r="P405" s="23" t="n"/>
      <c r="Q405">
        <f>IFERROR(IF(INDEX('Bahías'!$A$2:$A$21,ROW()-1)="","",INDEX('Bahías'!$A$2:$A$21,ROW()-1)),"")</f>
        <v/>
      </c>
      <c r="R405">
        <f>IFERROR(IF(INDEX('Configuración'!$G$2:$G$10,ROW()-1)="","",INDEX('Configuración'!$G$2:$G$10,ROW()-1)),"")</f>
        <v/>
      </c>
    </row>
    <row r="406">
      <c r="A406" s="11" t="n"/>
      <c r="B406" s="12" t="n"/>
      <c r="C406" s="17" t="n"/>
      <c r="D406" s="17" t="n"/>
      <c r="E406" s="17" t="n"/>
      <c r="F406" s="34" t="n"/>
      <c r="G406" s="19" t="n"/>
      <c r="H406" s="35">
        <f>IF(OR(F406="",G406=""),"",F406+G406/24)</f>
        <v/>
      </c>
      <c r="I406" s="17" t="n"/>
      <c r="J406" s="5">
        <f>IF(OR(A406="",G406="",I406=""),"",IF(I406="Cancelada",0,G406))</f>
        <v/>
      </c>
      <c r="K406" s="5">
        <f>IF(OR(A406="",D406=""),"",IF(COUNTIF('Configuración'!$D$2:$D$31,A406)&gt;0,0,IF(IFERROR(VLOOKUP(D406,'Bahías'!$A$2:$J$21,3,FALSE),"No")&lt;&gt;"Sí",0,IFERROR(CHOOSE(WEEKDAY(A406,2),VLOOKUP(D406,'Bahías'!$A$2:$J$21,4,FALSE),VLOOKUP(D406,'Bahías'!$A$2:$J$21,5,FALSE),VLOOKUP(D406,'Bahías'!$A$2:$J$21,6,FALSE),VLOOKUP(D406,'Bahías'!$A$2:$J$21,7,FALSE),VLOOKUP(D406,'Bahías'!$A$2:$J$21,8,FALSE),VLOOKUP(D406,'Bahías'!$A$2:$J$21,9,FALSE),VLOOKUP(D406,'Bahías'!$A$2:$J$21,10,FALSE)),""))))</f>
        <v/>
      </c>
      <c r="L406" s="5">
        <f>IF(OR(A406="",D406=""),"",SUMIFS($J$2:$J$501,$A$2:$A$501,A406,$D$2:$D$501,D406))</f>
        <v/>
      </c>
      <c r="M406" s="5">
        <f>IF(OR(K406="",L406=""),"",K406-L406)</f>
        <v/>
      </c>
      <c r="N406" s="21">
        <f>IFERROR(L406/K406,"")</f>
        <v/>
      </c>
      <c r="O406" s="22">
        <f>IF(OR(A406="",D406="",F406="",G406="",H406="",I406=""),"",IF(COUNTIF('Configuración'!$D$2:$D$31,A406)&gt;0,"Día cerrado",IF(OR(F406&lt;'Configuración'!$B$5,H406&gt;'Configuración'!$B$6),"Fuera de horario",IF(K406=0,"Sin capacidad",IF(L406&gt;K406,"Sobrecupo",IF(I406="Cancelada","OK",IF(COUNTIFS($A$2:$A$501,A406,$D$2:$D$501,D406,$F$2:$F$501,"&lt;"&amp;H406,$H$2:$H$501,"&gt;"&amp;F406,$I$2:$I$501,"&lt;&gt;Cancelada")-1&gt;0,"Traslape","OK")))))))</f>
        <v/>
      </c>
      <c r="P406" s="23" t="n"/>
      <c r="Q406">
        <f>IFERROR(IF(INDEX('Bahías'!$A$2:$A$21,ROW()-1)="","",INDEX('Bahías'!$A$2:$A$21,ROW()-1)),"")</f>
        <v/>
      </c>
      <c r="R406">
        <f>IFERROR(IF(INDEX('Configuración'!$G$2:$G$10,ROW()-1)="","",INDEX('Configuración'!$G$2:$G$10,ROW()-1)),"")</f>
        <v/>
      </c>
    </row>
    <row r="407">
      <c r="A407" s="11" t="n"/>
      <c r="B407" s="12" t="n"/>
      <c r="C407" s="17" t="n"/>
      <c r="D407" s="17" t="n"/>
      <c r="E407" s="17" t="n"/>
      <c r="F407" s="34" t="n"/>
      <c r="G407" s="19" t="n"/>
      <c r="H407" s="36">
        <f>IF(OR(F407="",G407=""),"",F407+G407/24)</f>
        <v/>
      </c>
      <c r="I407" s="17" t="n"/>
      <c r="J407" s="25">
        <f>IF(OR(A407="",G407="",I407=""),"",IF(I407="Cancelada",0,G407))</f>
        <v/>
      </c>
      <c r="K407" s="25">
        <f>IF(OR(A407="",D407=""),"",IF(COUNTIF('Configuración'!$D$2:$D$31,A407)&gt;0,0,IF(IFERROR(VLOOKUP(D407,'Bahías'!$A$2:$J$21,3,FALSE),"No")&lt;&gt;"Sí",0,IFERROR(CHOOSE(WEEKDAY(A407,2),VLOOKUP(D407,'Bahías'!$A$2:$J$21,4,FALSE),VLOOKUP(D407,'Bahías'!$A$2:$J$21,5,FALSE),VLOOKUP(D407,'Bahías'!$A$2:$J$21,6,FALSE),VLOOKUP(D407,'Bahías'!$A$2:$J$21,7,FALSE),VLOOKUP(D407,'Bahías'!$A$2:$J$21,8,FALSE),VLOOKUP(D407,'Bahías'!$A$2:$J$21,9,FALSE),VLOOKUP(D407,'Bahías'!$A$2:$J$21,10,FALSE)),""))))</f>
        <v/>
      </c>
      <c r="L407" s="25">
        <f>IF(OR(A407="",D407=""),"",SUMIFS($J$2:$J$501,$A$2:$A$501,A407,$D$2:$D$501,D407))</f>
        <v/>
      </c>
      <c r="M407" s="25">
        <f>IF(OR(K407="",L407=""),"",K407-L407)</f>
        <v/>
      </c>
      <c r="N407" s="26">
        <f>IFERROR(L407/K407,"")</f>
        <v/>
      </c>
      <c r="O407" s="27">
        <f>IF(OR(A407="",D407="",F407="",G407="",H407="",I407=""),"",IF(COUNTIF('Configuración'!$D$2:$D$31,A407)&gt;0,"Día cerrado",IF(OR(F407&lt;'Configuración'!$B$5,H407&gt;'Configuración'!$B$6),"Fuera de horario",IF(K407=0,"Sin capacidad",IF(L407&gt;K407,"Sobrecupo",IF(I407="Cancelada","OK",IF(COUNTIFS($A$2:$A$501,A407,$D$2:$D$501,D407,$F$2:$F$501,"&lt;"&amp;H407,$H$2:$H$501,"&gt;"&amp;F407,$I$2:$I$501,"&lt;&gt;Cancelada")-1&gt;0,"Traslape","OK")))))))</f>
        <v/>
      </c>
      <c r="P407" s="23" t="n"/>
      <c r="Q407">
        <f>IFERROR(IF(INDEX('Bahías'!$A$2:$A$21,ROW()-1)="","",INDEX('Bahías'!$A$2:$A$21,ROW()-1)),"")</f>
        <v/>
      </c>
      <c r="R407">
        <f>IFERROR(IF(INDEX('Configuración'!$G$2:$G$10,ROW()-1)="","",INDEX('Configuración'!$G$2:$G$10,ROW()-1)),"")</f>
        <v/>
      </c>
    </row>
    <row r="408">
      <c r="A408" s="11" t="n"/>
      <c r="B408" s="12" t="n"/>
      <c r="C408" s="17" t="n"/>
      <c r="D408" s="17" t="n"/>
      <c r="E408" s="17" t="n"/>
      <c r="F408" s="34" t="n"/>
      <c r="G408" s="19" t="n"/>
      <c r="H408" s="35">
        <f>IF(OR(F408="",G408=""),"",F408+G408/24)</f>
        <v/>
      </c>
      <c r="I408" s="17" t="n"/>
      <c r="J408" s="5">
        <f>IF(OR(A408="",G408="",I408=""),"",IF(I408="Cancelada",0,G408))</f>
        <v/>
      </c>
      <c r="K408" s="5">
        <f>IF(OR(A408="",D408=""),"",IF(COUNTIF('Configuración'!$D$2:$D$31,A408)&gt;0,0,IF(IFERROR(VLOOKUP(D408,'Bahías'!$A$2:$J$21,3,FALSE),"No")&lt;&gt;"Sí",0,IFERROR(CHOOSE(WEEKDAY(A408,2),VLOOKUP(D408,'Bahías'!$A$2:$J$21,4,FALSE),VLOOKUP(D408,'Bahías'!$A$2:$J$21,5,FALSE),VLOOKUP(D408,'Bahías'!$A$2:$J$21,6,FALSE),VLOOKUP(D408,'Bahías'!$A$2:$J$21,7,FALSE),VLOOKUP(D408,'Bahías'!$A$2:$J$21,8,FALSE),VLOOKUP(D408,'Bahías'!$A$2:$J$21,9,FALSE),VLOOKUP(D408,'Bahías'!$A$2:$J$21,10,FALSE)),""))))</f>
        <v/>
      </c>
      <c r="L408" s="5">
        <f>IF(OR(A408="",D408=""),"",SUMIFS($J$2:$J$501,$A$2:$A$501,A408,$D$2:$D$501,D408))</f>
        <v/>
      </c>
      <c r="M408" s="5">
        <f>IF(OR(K408="",L408=""),"",K408-L408)</f>
        <v/>
      </c>
      <c r="N408" s="21">
        <f>IFERROR(L408/K408,"")</f>
        <v/>
      </c>
      <c r="O408" s="22">
        <f>IF(OR(A408="",D408="",F408="",G408="",H408="",I408=""),"",IF(COUNTIF('Configuración'!$D$2:$D$31,A408)&gt;0,"Día cerrado",IF(OR(F408&lt;'Configuración'!$B$5,H408&gt;'Configuración'!$B$6),"Fuera de horario",IF(K408=0,"Sin capacidad",IF(L408&gt;K408,"Sobrecupo",IF(I408="Cancelada","OK",IF(COUNTIFS($A$2:$A$501,A408,$D$2:$D$501,D408,$F$2:$F$501,"&lt;"&amp;H408,$H$2:$H$501,"&gt;"&amp;F408,$I$2:$I$501,"&lt;&gt;Cancelada")-1&gt;0,"Traslape","OK")))))))</f>
        <v/>
      </c>
      <c r="P408" s="23" t="n"/>
      <c r="Q408">
        <f>IFERROR(IF(INDEX('Bahías'!$A$2:$A$21,ROW()-1)="","",INDEX('Bahías'!$A$2:$A$21,ROW()-1)),"")</f>
        <v/>
      </c>
      <c r="R408">
        <f>IFERROR(IF(INDEX('Configuración'!$G$2:$G$10,ROW()-1)="","",INDEX('Configuración'!$G$2:$G$10,ROW()-1)),"")</f>
        <v/>
      </c>
    </row>
    <row r="409">
      <c r="A409" s="11" t="n"/>
      <c r="B409" s="12" t="n"/>
      <c r="C409" s="17" t="n"/>
      <c r="D409" s="17" t="n"/>
      <c r="E409" s="17" t="n"/>
      <c r="F409" s="34" t="n"/>
      <c r="G409" s="19" t="n"/>
      <c r="H409" s="36">
        <f>IF(OR(F409="",G409=""),"",F409+G409/24)</f>
        <v/>
      </c>
      <c r="I409" s="17" t="n"/>
      <c r="J409" s="25">
        <f>IF(OR(A409="",G409="",I409=""),"",IF(I409="Cancelada",0,G409))</f>
        <v/>
      </c>
      <c r="K409" s="25">
        <f>IF(OR(A409="",D409=""),"",IF(COUNTIF('Configuración'!$D$2:$D$31,A409)&gt;0,0,IF(IFERROR(VLOOKUP(D409,'Bahías'!$A$2:$J$21,3,FALSE),"No")&lt;&gt;"Sí",0,IFERROR(CHOOSE(WEEKDAY(A409,2),VLOOKUP(D409,'Bahías'!$A$2:$J$21,4,FALSE),VLOOKUP(D409,'Bahías'!$A$2:$J$21,5,FALSE),VLOOKUP(D409,'Bahías'!$A$2:$J$21,6,FALSE),VLOOKUP(D409,'Bahías'!$A$2:$J$21,7,FALSE),VLOOKUP(D409,'Bahías'!$A$2:$J$21,8,FALSE),VLOOKUP(D409,'Bahías'!$A$2:$J$21,9,FALSE),VLOOKUP(D409,'Bahías'!$A$2:$J$21,10,FALSE)),""))))</f>
        <v/>
      </c>
      <c r="L409" s="25">
        <f>IF(OR(A409="",D409=""),"",SUMIFS($J$2:$J$501,$A$2:$A$501,A409,$D$2:$D$501,D409))</f>
        <v/>
      </c>
      <c r="M409" s="25">
        <f>IF(OR(K409="",L409=""),"",K409-L409)</f>
        <v/>
      </c>
      <c r="N409" s="26">
        <f>IFERROR(L409/K409,"")</f>
        <v/>
      </c>
      <c r="O409" s="27">
        <f>IF(OR(A409="",D409="",F409="",G409="",H409="",I409=""),"",IF(COUNTIF('Configuración'!$D$2:$D$31,A409)&gt;0,"Día cerrado",IF(OR(F409&lt;'Configuración'!$B$5,H409&gt;'Configuración'!$B$6),"Fuera de horario",IF(K409=0,"Sin capacidad",IF(L409&gt;K409,"Sobrecupo",IF(I409="Cancelada","OK",IF(COUNTIFS($A$2:$A$501,A409,$D$2:$D$501,D409,$F$2:$F$501,"&lt;"&amp;H409,$H$2:$H$501,"&gt;"&amp;F409,$I$2:$I$501,"&lt;&gt;Cancelada")-1&gt;0,"Traslape","OK")))))))</f>
        <v/>
      </c>
      <c r="P409" s="23" t="n"/>
      <c r="Q409">
        <f>IFERROR(IF(INDEX('Bahías'!$A$2:$A$21,ROW()-1)="","",INDEX('Bahías'!$A$2:$A$21,ROW()-1)),"")</f>
        <v/>
      </c>
      <c r="R409">
        <f>IFERROR(IF(INDEX('Configuración'!$G$2:$G$10,ROW()-1)="","",INDEX('Configuración'!$G$2:$G$10,ROW()-1)),"")</f>
        <v/>
      </c>
    </row>
    <row r="410">
      <c r="A410" s="11" t="n"/>
      <c r="B410" s="12" t="n"/>
      <c r="C410" s="17" t="n"/>
      <c r="D410" s="17" t="n"/>
      <c r="E410" s="17" t="n"/>
      <c r="F410" s="34" t="n"/>
      <c r="G410" s="19" t="n"/>
      <c r="H410" s="35">
        <f>IF(OR(F410="",G410=""),"",F410+G410/24)</f>
        <v/>
      </c>
      <c r="I410" s="17" t="n"/>
      <c r="J410" s="5">
        <f>IF(OR(A410="",G410="",I410=""),"",IF(I410="Cancelada",0,G410))</f>
        <v/>
      </c>
      <c r="K410" s="5">
        <f>IF(OR(A410="",D410=""),"",IF(COUNTIF('Configuración'!$D$2:$D$31,A410)&gt;0,0,IF(IFERROR(VLOOKUP(D410,'Bahías'!$A$2:$J$21,3,FALSE),"No")&lt;&gt;"Sí",0,IFERROR(CHOOSE(WEEKDAY(A410,2),VLOOKUP(D410,'Bahías'!$A$2:$J$21,4,FALSE),VLOOKUP(D410,'Bahías'!$A$2:$J$21,5,FALSE),VLOOKUP(D410,'Bahías'!$A$2:$J$21,6,FALSE),VLOOKUP(D410,'Bahías'!$A$2:$J$21,7,FALSE),VLOOKUP(D410,'Bahías'!$A$2:$J$21,8,FALSE),VLOOKUP(D410,'Bahías'!$A$2:$J$21,9,FALSE),VLOOKUP(D410,'Bahías'!$A$2:$J$21,10,FALSE)),""))))</f>
        <v/>
      </c>
      <c r="L410" s="5">
        <f>IF(OR(A410="",D410=""),"",SUMIFS($J$2:$J$501,$A$2:$A$501,A410,$D$2:$D$501,D410))</f>
        <v/>
      </c>
      <c r="M410" s="5">
        <f>IF(OR(K410="",L410=""),"",K410-L410)</f>
        <v/>
      </c>
      <c r="N410" s="21">
        <f>IFERROR(L410/K410,"")</f>
        <v/>
      </c>
      <c r="O410" s="22">
        <f>IF(OR(A410="",D410="",F410="",G410="",H410="",I410=""),"",IF(COUNTIF('Configuración'!$D$2:$D$31,A410)&gt;0,"Día cerrado",IF(OR(F410&lt;'Configuración'!$B$5,H410&gt;'Configuración'!$B$6),"Fuera de horario",IF(K410=0,"Sin capacidad",IF(L410&gt;K410,"Sobrecupo",IF(I410="Cancelada","OK",IF(COUNTIFS($A$2:$A$501,A410,$D$2:$D$501,D410,$F$2:$F$501,"&lt;"&amp;H410,$H$2:$H$501,"&gt;"&amp;F410,$I$2:$I$501,"&lt;&gt;Cancelada")-1&gt;0,"Traslape","OK")))))))</f>
        <v/>
      </c>
      <c r="P410" s="23" t="n"/>
      <c r="Q410">
        <f>IFERROR(IF(INDEX('Bahías'!$A$2:$A$21,ROW()-1)="","",INDEX('Bahías'!$A$2:$A$21,ROW()-1)),"")</f>
        <v/>
      </c>
      <c r="R410">
        <f>IFERROR(IF(INDEX('Configuración'!$G$2:$G$10,ROW()-1)="","",INDEX('Configuración'!$G$2:$G$10,ROW()-1)),"")</f>
        <v/>
      </c>
    </row>
    <row r="411">
      <c r="A411" s="11" t="n"/>
      <c r="B411" s="12" t="n"/>
      <c r="C411" s="17" t="n"/>
      <c r="D411" s="17" t="n"/>
      <c r="E411" s="17" t="n"/>
      <c r="F411" s="34" t="n"/>
      <c r="G411" s="19" t="n"/>
      <c r="H411" s="36">
        <f>IF(OR(F411="",G411=""),"",F411+G411/24)</f>
        <v/>
      </c>
      <c r="I411" s="17" t="n"/>
      <c r="J411" s="25">
        <f>IF(OR(A411="",G411="",I411=""),"",IF(I411="Cancelada",0,G411))</f>
        <v/>
      </c>
      <c r="K411" s="25">
        <f>IF(OR(A411="",D411=""),"",IF(COUNTIF('Configuración'!$D$2:$D$31,A411)&gt;0,0,IF(IFERROR(VLOOKUP(D411,'Bahías'!$A$2:$J$21,3,FALSE),"No")&lt;&gt;"Sí",0,IFERROR(CHOOSE(WEEKDAY(A411,2),VLOOKUP(D411,'Bahías'!$A$2:$J$21,4,FALSE),VLOOKUP(D411,'Bahías'!$A$2:$J$21,5,FALSE),VLOOKUP(D411,'Bahías'!$A$2:$J$21,6,FALSE),VLOOKUP(D411,'Bahías'!$A$2:$J$21,7,FALSE),VLOOKUP(D411,'Bahías'!$A$2:$J$21,8,FALSE),VLOOKUP(D411,'Bahías'!$A$2:$J$21,9,FALSE),VLOOKUP(D411,'Bahías'!$A$2:$J$21,10,FALSE)),""))))</f>
        <v/>
      </c>
      <c r="L411" s="25">
        <f>IF(OR(A411="",D411=""),"",SUMIFS($J$2:$J$501,$A$2:$A$501,A411,$D$2:$D$501,D411))</f>
        <v/>
      </c>
      <c r="M411" s="25">
        <f>IF(OR(K411="",L411=""),"",K411-L411)</f>
        <v/>
      </c>
      <c r="N411" s="26">
        <f>IFERROR(L411/K411,"")</f>
        <v/>
      </c>
      <c r="O411" s="27">
        <f>IF(OR(A411="",D411="",F411="",G411="",H411="",I411=""),"",IF(COUNTIF('Configuración'!$D$2:$D$31,A411)&gt;0,"Día cerrado",IF(OR(F411&lt;'Configuración'!$B$5,H411&gt;'Configuración'!$B$6),"Fuera de horario",IF(K411=0,"Sin capacidad",IF(L411&gt;K411,"Sobrecupo",IF(I411="Cancelada","OK",IF(COUNTIFS($A$2:$A$501,A411,$D$2:$D$501,D411,$F$2:$F$501,"&lt;"&amp;H411,$H$2:$H$501,"&gt;"&amp;F411,$I$2:$I$501,"&lt;&gt;Cancelada")-1&gt;0,"Traslape","OK")))))))</f>
        <v/>
      </c>
      <c r="P411" s="23" t="n"/>
      <c r="Q411">
        <f>IFERROR(IF(INDEX('Bahías'!$A$2:$A$21,ROW()-1)="","",INDEX('Bahías'!$A$2:$A$21,ROW()-1)),"")</f>
        <v/>
      </c>
      <c r="R411">
        <f>IFERROR(IF(INDEX('Configuración'!$G$2:$G$10,ROW()-1)="","",INDEX('Configuración'!$G$2:$G$10,ROW()-1)),"")</f>
        <v/>
      </c>
    </row>
    <row r="412">
      <c r="A412" s="11" t="n"/>
      <c r="B412" s="12" t="n"/>
      <c r="C412" s="17" t="n"/>
      <c r="D412" s="17" t="n"/>
      <c r="E412" s="17" t="n"/>
      <c r="F412" s="34" t="n"/>
      <c r="G412" s="19" t="n"/>
      <c r="H412" s="35">
        <f>IF(OR(F412="",G412=""),"",F412+G412/24)</f>
        <v/>
      </c>
      <c r="I412" s="17" t="n"/>
      <c r="J412" s="5">
        <f>IF(OR(A412="",G412="",I412=""),"",IF(I412="Cancelada",0,G412))</f>
        <v/>
      </c>
      <c r="K412" s="5">
        <f>IF(OR(A412="",D412=""),"",IF(COUNTIF('Configuración'!$D$2:$D$31,A412)&gt;0,0,IF(IFERROR(VLOOKUP(D412,'Bahías'!$A$2:$J$21,3,FALSE),"No")&lt;&gt;"Sí",0,IFERROR(CHOOSE(WEEKDAY(A412,2),VLOOKUP(D412,'Bahías'!$A$2:$J$21,4,FALSE),VLOOKUP(D412,'Bahías'!$A$2:$J$21,5,FALSE),VLOOKUP(D412,'Bahías'!$A$2:$J$21,6,FALSE),VLOOKUP(D412,'Bahías'!$A$2:$J$21,7,FALSE),VLOOKUP(D412,'Bahías'!$A$2:$J$21,8,FALSE),VLOOKUP(D412,'Bahías'!$A$2:$J$21,9,FALSE),VLOOKUP(D412,'Bahías'!$A$2:$J$21,10,FALSE)),""))))</f>
        <v/>
      </c>
      <c r="L412" s="5">
        <f>IF(OR(A412="",D412=""),"",SUMIFS($J$2:$J$501,$A$2:$A$501,A412,$D$2:$D$501,D412))</f>
        <v/>
      </c>
      <c r="M412" s="5">
        <f>IF(OR(K412="",L412=""),"",K412-L412)</f>
        <v/>
      </c>
      <c r="N412" s="21">
        <f>IFERROR(L412/K412,"")</f>
        <v/>
      </c>
      <c r="O412" s="22">
        <f>IF(OR(A412="",D412="",F412="",G412="",H412="",I412=""),"",IF(COUNTIF('Configuración'!$D$2:$D$31,A412)&gt;0,"Día cerrado",IF(OR(F412&lt;'Configuración'!$B$5,H412&gt;'Configuración'!$B$6),"Fuera de horario",IF(K412=0,"Sin capacidad",IF(L412&gt;K412,"Sobrecupo",IF(I412="Cancelada","OK",IF(COUNTIFS($A$2:$A$501,A412,$D$2:$D$501,D412,$F$2:$F$501,"&lt;"&amp;H412,$H$2:$H$501,"&gt;"&amp;F412,$I$2:$I$501,"&lt;&gt;Cancelada")-1&gt;0,"Traslape","OK")))))))</f>
        <v/>
      </c>
      <c r="P412" s="23" t="n"/>
      <c r="Q412">
        <f>IFERROR(IF(INDEX('Bahías'!$A$2:$A$21,ROW()-1)="","",INDEX('Bahías'!$A$2:$A$21,ROW()-1)),"")</f>
        <v/>
      </c>
      <c r="R412">
        <f>IFERROR(IF(INDEX('Configuración'!$G$2:$G$10,ROW()-1)="","",INDEX('Configuración'!$G$2:$G$10,ROW()-1)),"")</f>
        <v/>
      </c>
    </row>
    <row r="413">
      <c r="A413" s="11" t="n"/>
      <c r="B413" s="12" t="n"/>
      <c r="C413" s="17" t="n"/>
      <c r="D413" s="17" t="n"/>
      <c r="E413" s="17" t="n"/>
      <c r="F413" s="34" t="n"/>
      <c r="G413" s="19" t="n"/>
      <c r="H413" s="36">
        <f>IF(OR(F413="",G413=""),"",F413+G413/24)</f>
        <v/>
      </c>
      <c r="I413" s="17" t="n"/>
      <c r="J413" s="25">
        <f>IF(OR(A413="",G413="",I413=""),"",IF(I413="Cancelada",0,G413))</f>
        <v/>
      </c>
      <c r="K413" s="25">
        <f>IF(OR(A413="",D413=""),"",IF(COUNTIF('Configuración'!$D$2:$D$31,A413)&gt;0,0,IF(IFERROR(VLOOKUP(D413,'Bahías'!$A$2:$J$21,3,FALSE),"No")&lt;&gt;"Sí",0,IFERROR(CHOOSE(WEEKDAY(A413,2),VLOOKUP(D413,'Bahías'!$A$2:$J$21,4,FALSE),VLOOKUP(D413,'Bahías'!$A$2:$J$21,5,FALSE),VLOOKUP(D413,'Bahías'!$A$2:$J$21,6,FALSE),VLOOKUP(D413,'Bahías'!$A$2:$J$21,7,FALSE),VLOOKUP(D413,'Bahías'!$A$2:$J$21,8,FALSE),VLOOKUP(D413,'Bahías'!$A$2:$J$21,9,FALSE),VLOOKUP(D413,'Bahías'!$A$2:$J$21,10,FALSE)),""))))</f>
        <v/>
      </c>
      <c r="L413" s="25">
        <f>IF(OR(A413="",D413=""),"",SUMIFS($J$2:$J$501,$A$2:$A$501,A413,$D$2:$D$501,D413))</f>
        <v/>
      </c>
      <c r="M413" s="25">
        <f>IF(OR(K413="",L413=""),"",K413-L413)</f>
        <v/>
      </c>
      <c r="N413" s="26">
        <f>IFERROR(L413/K413,"")</f>
        <v/>
      </c>
      <c r="O413" s="27">
        <f>IF(OR(A413="",D413="",F413="",G413="",H413="",I413=""),"",IF(COUNTIF('Configuración'!$D$2:$D$31,A413)&gt;0,"Día cerrado",IF(OR(F413&lt;'Configuración'!$B$5,H413&gt;'Configuración'!$B$6),"Fuera de horario",IF(K413=0,"Sin capacidad",IF(L413&gt;K413,"Sobrecupo",IF(I413="Cancelada","OK",IF(COUNTIFS($A$2:$A$501,A413,$D$2:$D$501,D413,$F$2:$F$501,"&lt;"&amp;H413,$H$2:$H$501,"&gt;"&amp;F413,$I$2:$I$501,"&lt;&gt;Cancelada")-1&gt;0,"Traslape","OK")))))))</f>
        <v/>
      </c>
      <c r="P413" s="23" t="n"/>
      <c r="Q413">
        <f>IFERROR(IF(INDEX('Bahías'!$A$2:$A$21,ROW()-1)="","",INDEX('Bahías'!$A$2:$A$21,ROW()-1)),"")</f>
        <v/>
      </c>
      <c r="R413">
        <f>IFERROR(IF(INDEX('Configuración'!$G$2:$G$10,ROW()-1)="","",INDEX('Configuración'!$G$2:$G$10,ROW()-1)),"")</f>
        <v/>
      </c>
    </row>
    <row r="414">
      <c r="A414" s="11" t="n"/>
      <c r="B414" s="12" t="n"/>
      <c r="C414" s="17" t="n"/>
      <c r="D414" s="17" t="n"/>
      <c r="E414" s="17" t="n"/>
      <c r="F414" s="34" t="n"/>
      <c r="G414" s="19" t="n"/>
      <c r="H414" s="35">
        <f>IF(OR(F414="",G414=""),"",F414+G414/24)</f>
        <v/>
      </c>
      <c r="I414" s="17" t="n"/>
      <c r="J414" s="5">
        <f>IF(OR(A414="",G414="",I414=""),"",IF(I414="Cancelada",0,G414))</f>
        <v/>
      </c>
      <c r="K414" s="5">
        <f>IF(OR(A414="",D414=""),"",IF(COUNTIF('Configuración'!$D$2:$D$31,A414)&gt;0,0,IF(IFERROR(VLOOKUP(D414,'Bahías'!$A$2:$J$21,3,FALSE),"No")&lt;&gt;"Sí",0,IFERROR(CHOOSE(WEEKDAY(A414,2),VLOOKUP(D414,'Bahías'!$A$2:$J$21,4,FALSE),VLOOKUP(D414,'Bahías'!$A$2:$J$21,5,FALSE),VLOOKUP(D414,'Bahías'!$A$2:$J$21,6,FALSE),VLOOKUP(D414,'Bahías'!$A$2:$J$21,7,FALSE),VLOOKUP(D414,'Bahías'!$A$2:$J$21,8,FALSE),VLOOKUP(D414,'Bahías'!$A$2:$J$21,9,FALSE),VLOOKUP(D414,'Bahías'!$A$2:$J$21,10,FALSE)),""))))</f>
        <v/>
      </c>
      <c r="L414" s="5">
        <f>IF(OR(A414="",D414=""),"",SUMIFS($J$2:$J$501,$A$2:$A$501,A414,$D$2:$D$501,D414))</f>
        <v/>
      </c>
      <c r="M414" s="5">
        <f>IF(OR(K414="",L414=""),"",K414-L414)</f>
        <v/>
      </c>
      <c r="N414" s="21">
        <f>IFERROR(L414/K414,"")</f>
        <v/>
      </c>
      <c r="O414" s="22">
        <f>IF(OR(A414="",D414="",F414="",G414="",H414="",I414=""),"",IF(COUNTIF('Configuración'!$D$2:$D$31,A414)&gt;0,"Día cerrado",IF(OR(F414&lt;'Configuración'!$B$5,H414&gt;'Configuración'!$B$6),"Fuera de horario",IF(K414=0,"Sin capacidad",IF(L414&gt;K414,"Sobrecupo",IF(I414="Cancelada","OK",IF(COUNTIFS($A$2:$A$501,A414,$D$2:$D$501,D414,$F$2:$F$501,"&lt;"&amp;H414,$H$2:$H$501,"&gt;"&amp;F414,$I$2:$I$501,"&lt;&gt;Cancelada")-1&gt;0,"Traslape","OK")))))))</f>
        <v/>
      </c>
      <c r="P414" s="23" t="n"/>
      <c r="Q414">
        <f>IFERROR(IF(INDEX('Bahías'!$A$2:$A$21,ROW()-1)="","",INDEX('Bahías'!$A$2:$A$21,ROW()-1)),"")</f>
        <v/>
      </c>
      <c r="R414">
        <f>IFERROR(IF(INDEX('Configuración'!$G$2:$G$10,ROW()-1)="","",INDEX('Configuración'!$G$2:$G$10,ROW()-1)),"")</f>
        <v/>
      </c>
    </row>
    <row r="415">
      <c r="A415" s="11" t="n"/>
      <c r="B415" s="12" t="n"/>
      <c r="C415" s="17" t="n"/>
      <c r="D415" s="17" t="n"/>
      <c r="E415" s="17" t="n"/>
      <c r="F415" s="34" t="n"/>
      <c r="G415" s="19" t="n"/>
      <c r="H415" s="36">
        <f>IF(OR(F415="",G415=""),"",F415+G415/24)</f>
        <v/>
      </c>
      <c r="I415" s="17" t="n"/>
      <c r="J415" s="25">
        <f>IF(OR(A415="",G415="",I415=""),"",IF(I415="Cancelada",0,G415))</f>
        <v/>
      </c>
      <c r="K415" s="25">
        <f>IF(OR(A415="",D415=""),"",IF(COUNTIF('Configuración'!$D$2:$D$31,A415)&gt;0,0,IF(IFERROR(VLOOKUP(D415,'Bahías'!$A$2:$J$21,3,FALSE),"No")&lt;&gt;"Sí",0,IFERROR(CHOOSE(WEEKDAY(A415,2),VLOOKUP(D415,'Bahías'!$A$2:$J$21,4,FALSE),VLOOKUP(D415,'Bahías'!$A$2:$J$21,5,FALSE),VLOOKUP(D415,'Bahías'!$A$2:$J$21,6,FALSE),VLOOKUP(D415,'Bahías'!$A$2:$J$21,7,FALSE),VLOOKUP(D415,'Bahías'!$A$2:$J$21,8,FALSE),VLOOKUP(D415,'Bahías'!$A$2:$J$21,9,FALSE),VLOOKUP(D415,'Bahías'!$A$2:$J$21,10,FALSE)),""))))</f>
        <v/>
      </c>
      <c r="L415" s="25">
        <f>IF(OR(A415="",D415=""),"",SUMIFS($J$2:$J$501,$A$2:$A$501,A415,$D$2:$D$501,D415))</f>
        <v/>
      </c>
      <c r="M415" s="25">
        <f>IF(OR(K415="",L415=""),"",K415-L415)</f>
        <v/>
      </c>
      <c r="N415" s="26">
        <f>IFERROR(L415/K415,"")</f>
        <v/>
      </c>
      <c r="O415" s="27">
        <f>IF(OR(A415="",D415="",F415="",G415="",H415="",I415=""),"",IF(COUNTIF('Configuración'!$D$2:$D$31,A415)&gt;0,"Día cerrado",IF(OR(F415&lt;'Configuración'!$B$5,H415&gt;'Configuración'!$B$6),"Fuera de horario",IF(K415=0,"Sin capacidad",IF(L415&gt;K415,"Sobrecupo",IF(I415="Cancelada","OK",IF(COUNTIFS($A$2:$A$501,A415,$D$2:$D$501,D415,$F$2:$F$501,"&lt;"&amp;H415,$H$2:$H$501,"&gt;"&amp;F415,$I$2:$I$501,"&lt;&gt;Cancelada")-1&gt;0,"Traslape","OK")))))))</f>
        <v/>
      </c>
      <c r="P415" s="23" t="n"/>
      <c r="Q415">
        <f>IFERROR(IF(INDEX('Bahías'!$A$2:$A$21,ROW()-1)="","",INDEX('Bahías'!$A$2:$A$21,ROW()-1)),"")</f>
        <v/>
      </c>
      <c r="R415">
        <f>IFERROR(IF(INDEX('Configuración'!$G$2:$G$10,ROW()-1)="","",INDEX('Configuración'!$G$2:$G$10,ROW()-1)),"")</f>
        <v/>
      </c>
    </row>
    <row r="416">
      <c r="A416" s="11" t="n"/>
      <c r="B416" s="12" t="n"/>
      <c r="C416" s="17" t="n"/>
      <c r="D416" s="17" t="n"/>
      <c r="E416" s="17" t="n"/>
      <c r="F416" s="34" t="n"/>
      <c r="G416" s="19" t="n"/>
      <c r="H416" s="35">
        <f>IF(OR(F416="",G416=""),"",F416+G416/24)</f>
        <v/>
      </c>
      <c r="I416" s="17" t="n"/>
      <c r="J416" s="5">
        <f>IF(OR(A416="",G416="",I416=""),"",IF(I416="Cancelada",0,G416))</f>
        <v/>
      </c>
      <c r="K416" s="5">
        <f>IF(OR(A416="",D416=""),"",IF(COUNTIF('Configuración'!$D$2:$D$31,A416)&gt;0,0,IF(IFERROR(VLOOKUP(D416,'Bahías'!$A$2:$J$21,3,FALSE),"No")&lt;&gt;"Sí",0,IFERROR(CHOOSE(WEEKDAY(A416,2),VLOOKUP(D416,'Bahías'!$A$2:$J$21,4,FALSE),VLOOKUP(D416,'Bahías'!$A$2:$J$21,5,FALSE),VLOOKUP(D416,'Bahías'!$A$2:$J$21,6,FALSE),VLOOKUP(D416,'Bahías'!$A$2:$J$21,7,FALSE),VLOOKUP(D416,'Bahías'!$A$2:$J$21,8,FALSE),VLOOKUP(D416,'Bahías'!$A$2:$J$21,9,FALSE),VLOOKUP(D416,'Bahías'!$A$2:$J$21,10,FALSE)),""))))</f>
        <v/>
      </c>
      <c r="L416" s="5">
        <f>IF(OR(A416="",D416=""),"",SUMIFS($J$2:$J$501,$A$2:$A$501,A416,$D$2:$D$501,D416))</f>
        <v/>
      </c>
      <c r="M416" s="5">
        <f>IF(OR(K416="",L416=""),"",K416-L416)</f>
        <v/>
      </c>
      <c r="N416" s="21">
        <f>IFERROR(L416/K416,"")</f>
        <v/>
      </c>
      <c r="O416" s="22">
        <f>IF(OR(A416="",D416="",F416="",G416="",H416="",I416=""),"",IF(COUNTIF('Configuración'!$D$2:$D$31,A416)&gt;0,"Día cerrado",IF(OR(F416&lt;'Configuración'!$B$5,H416&gt;'Configuración'!$B$6),"Fuera de horario",IF(K416=0,"Sin capacidad",IF(L416&gt;K416,"Sobrecupo",IF(I416="Cancelada","OK",IF(COUNTIFS($A$2:$A$501,A416,$D$2:$D$501,D416,$F$2:$F$501,"&lt;"&amp;H416,$H$2:$H$501,"&gt;"&amp;F416,$I$2:$I$501,"&lt;&gt;Cancelada")-1&gt;0,"Traslape","OK")))))))</f>
        <v/>
      </c>
      <c r="P416" s="23" t="n"/>
      <c r="Q416">
        <f>IFERROR(IF(INDEX('Bahías'!$A$2:$A$21,ROW()-1)="","",INDEX('Bahías'!$A$2:$A$21,ROW()-1)),"")</f>
        <v/>
      </c>
      <c r="R416">
        <f>IFERROR(IF(INDEX('Configuración'!$G$2:$G$10,ROW()-1)="","",INDEX('Configuración'!$G$2:$G$10,ROW()-1)),"")</f>
        <v/>
      </c>
    </row>
    <row r="417">
      <c r="A417" s="11" t="n"/>
      <c r="B417" s="12" t="n"/>
      <c r="C417" s="17" t="n"/>
      <c r="D417" s="17" t="n"/>
      <c r="E417" s="17" t="n"/>
      <c r="F417" s="34" t="n"/>
      <c r="G417" s="19" t="n"/>
      <c r="H417" s="36">
        <f>IF(OR(F417="",G417=""),"",F417+G417/24)</f>
        <v/>
      </c>
      <c r="I417" s="17" t="n"/>
      <c r="J417" s="25">
        <f>IF(OR(A417="",G417="",I417=""),"",IF(I417="Cancelada",0,G417))</f>
        <v/>
      </c>
      <c r="K417" s="25">
        <f>IF(OR(A417="",D417=""),"",IF(COUNTIF('Configuración'!$D$2:$D$31,A417)&gt;0,0,IF(IFERROR(VLOOKUP(D417,'Bahías'!$A$2:$J$21,3,FALSE),"No")&lt;&gt;"Sí",0,IFERROR(CHOOSE(WEEKDAY(A417,2),VLOOKUP(D417,'Bahías'!$A$2:$J$21,4,FALSE),VLOOKUP(D417,'Bahías'!$A$2:$J$21,5,FALSE),VLOOKUP(D417,'Bahías'!$A$2:$J$21,6,FALSE),VLOOKUP(D417,'Bahías'!$A$2:$J$21,7,FALSE),VLOOKUP(D417,'Bahías'!$A$2:$J$21,8,FALSE),VLOOKUP(D417,'Bahías'!$A$2:$J$21,9,FALSE),VLOOKUP(D417,'Bahías'!$A$2:$J$21,10,FALSE)),""))))</f>
        <v/>
      </c>
      <c r="L417" s="25">
        <f>IF(OR(A417="",D417=""),"",SUMIFS($J$2:$J$501,$A$2:$A$501,A417,$D$2:$D$501,D417))</f>
        <v/>
      </c>
      <c r="M417" s="25">
        <f>IF(OR(K417="",L417=""),"",K417-L417)</f>
        <v/>
      </c>
      <c r="N417" s="26">
        <f>IFERROR(L417/K417,"")</f>
        <v/>
      </c>
      <c r="O417" s="27">
        <f>IF(OR(A417="",D417="",F417="",G417="",H417="",I417=""),"",IF(COUNTIF('Configuración'!$D$2:$D$31,A417)&gt;0,"Día cerrado",IF(OR(F417&lt;'Configuración'!$B$5,H417&gt;'Configuración'!$B$6),"Fuera de horario",IF(K417=0,"Sin capacidad",IF(L417&gt;K417,"Sobrecupo",IF(I417="Cancelada","OK",IF(COUNTIFS($A$2:$A$501,A417,$D$2:$D$501,D417,$F$2:$F$501,"&lt;"&amp;H417,$H$2:$H$501,"&gt;"&amp;F417,$I$2:$I$501,"&lt;&gt;Cancelada")-1&gt;0,"Traslape","OK")))))))</f>
        <v/>
      </c>
      <c r="P417" s="23" t="n"/>
      <c r="Q417">
        <f>IFERROR(IF(INDEX('Bahías'!$A$2:$A$21,ROW()-1)="","",INDEX('Bahías'!$A$2:$A$21,ROW()-1)),"")</f>
        <v/>
      </c>
      <c r="R417">
        <f>IFERROR(IF(INDEX('Configuración'!$G$2:$G$10,ROW()-1)="","",INDEX('Configuración'!$G$2:$G$10,ROW()-1)),"")</f>
        <v/>
      </c>
    </row>
    <row r="418">
      <c r="A418" s="11" t="n"/>
      <c r="B418" s="12" t="n"/>
      <c r="C418" s="17" t="n"/>
      <c r="D418" s="17" t="n"/>
      <c r="E418" s="17" t="n"/>
      <c r="F418" s="34" t="n"/>
      <c r="G418" s="19" t="n"/>
      <c r="H418" s="35">
        <f>IF(OR(F418="",G418=""),"",F418+G418/24)</f>
        <v/>
      </c>
      <c r="I418" s="17" t="n"/>
      <c r="J418" s="5">
        <f>IF(OR(A418="",G418="",I418=""),"",IF(I418="Cancelada",0,G418))</f>
        <v/>
      </c>
      <c r="K418" s="5">
        <f>IF(OR(A418="",D418=""),"",IF(COUNTIF('Configuración'!$D$2:$D$31,A418)&gt;0,0,IF(IFERROR(VLOOKUP(D418,'Bahías'!$A$2:$J$21,3,FALSE),"No")&lt;&gt;"Sí",0,IFERROR(CHOOSE(WEEKDAY(A418,2),VLOOKUP(D418,'Bahías'!$A$2:$J$21,4,FALSE),VLOOKUP(D418,'Bahías'!$A$2:$J$21,5,FALSE),VLOOKUP(D418,'Bahías'!$A$2:$J$21,6,FALSE),VLOOKUP(D418,'Bahías'!$A$2:$J$21,7,FALSE),VLOOKUP(D418,'Bahías'!$A$2:$J$21,8,FALSE),VLOOKUP(D418,'Bahías'!$A$2:$J$21,9,FALSE),VLOOKUP(D418,'Bahías'!$A$2:$J$21,10,FALSE)),""))))</f>
        <v/>
      </c>
      <c r="L418" s="5">
        <f>IF(OR(A418="",D418=""),"",SUMIFS($J$2:$J$501,$A$2:$A$501,A418,$D$2:$D$501,D418))</f>
        <v/>
      </c>
      <c r="M418" s="5">
        <f>IF(OR(K418="",L418=""),"",K418-L418)</f>
        <v/>
      </c>
      <c r="N418" s="21">
        <f>IFERROR(L418/K418,"")</f>
        <v/>
      </c>
      <c r="O418" s="22">
        <f>IF(OR(A418="",D418="",F418="",G418="",H418="",I418=""),"",IF(COUNTIF('Configuración'!$D$2:$D$31,A418)&gt;0,"Día cerrado",IF(OR(F418&lt;'Configuración'!$B$5,H418&gt;'Configuración'!$B$6),"Fuera de horario",IF(K418=0,"Sin capacidad",IF(L418&gt;K418,"Sobrecupo",IF(I418="Cancelada","OK",IF(COUNTIFS($A$2:$A$501,A418,$D$2:$D$501,D418,$F$2:$F$501,"&lt;"&amp;H418,$H$2:$H$501,"&gt;"&amp;F418,$I$2:$I$501,"&lt;&gt;Cancelada")-1&gt;0,"Traslape","OK")))))))</f>
        <v/>
      </c>
      <c r="P418" s="23" t="n"/>
      <c r="Q418">
        <f>IFERROR(IF(INDEX('Bahías'!$A$2:$A$21,ROW()-1)="","",INDEX('Bahías'!$A$2:$A$21,ROW()-1)),"")</f>
        <v/>
      </c>
      <c r="R418">
        <f>IFERROR(IF(INDEX('Configuración'!$G$2:$G$10,ROW()-1)="","",INDEX('Configuración'!$G$2:$G$10,ROW()-1)),"")</f>
        <v/>
      </c>
    </row>
    <row r="419">
      <c r="A419" s="11" t="n"/>
      <c r="B419" s="12" t="n"/>
      <c r="C419" s="17" t="n"/>
      <c r="D419" s="17" t="n"/>
      <c r="E419" s="17" t="n"/>
      <c r="F419" s="34" t="n"/>
      <c r="G419" s="19" t="n"/>
      <c r="H419" s="36">
        <f>IF(OR(F419="",G419=""),"",F419+G419/24)</f>
        <v/>
      </c>
      <c r="I419" s="17" t="n"/>
      <c r="J419" s="25">
        <f>IF(OR(A419="",G419="",I419=""),"",IF(I419="Cancelada",0,G419))</f>
        <v/>
      </c>
      <c r="K419" s="25">
        <f>IF(OR(A419="",D419=""),"",IF(COUNTIF('Configuración'!$D$2:$D$31,A419)&gt;0,0,IF(IFERROR(VLOOKUP(D419,'Bahías'!$A$2:$J$21,3,FALSE),"No")&lt;&gt;"Sí",0,IFERROR(CHOOSE(WEEKDAY(A419,2),VLOOKUP(D419,'Bahías'!$A$2:$J$21,4,FALSE),VLOOKUP(D419,'Bahías'!$A$2:$J$21,5,FALSE),VLOOKUP(D419,'Bahías'!$A$2:$J$21,6,FALSE),VLOOKUP(D419,'Bahías'!$A$2:$J$21,7,FALSE),VLOOKUP(D419,'Bahías'!$A$2:$J$21,8,FALSE),VLOOKUP(D419,'Bahías'!$A$2:$J$21,9,FALSE),VLOOKUP(D419,'Bahías'!$A$2:$J$21,10,FALSE)),""))))</f>
        <v/>
      </c>
      <c r="L419" s="25">
        <f>IF(OR(A419="",D419=""),"",SUMIFS($J$2:$J$501,$A$2:$A$501,A419,$D$2:$D$501,D419))</f>
        <v/>
      </c>
      <c r="M419" s="25">
        <f>IF(OR(K419="",L419=""),"",K419-L419)</f>
        <v/>
      </c>
      <c r="N419" s="26">
        <f>IFERROR(L419/K419,"")</f>
        <v/>
      </c>
      <c r="O419" s="27">
        <f>IF(OR(A419="",D419="",F419="",G419="",H419="",I419=""),"",IF(COUNTIF('Configuración'!$D$2:$D$31,A419)&gt;0,"Día cerrado",IF(OR(F419&lt;'Configuración'!$B$5,H419&gt;'Configuración'!$B$6),"Fuera de horario",IF(K419=0,"Sin capacidad",IF(L419&gt;K419,"Sobrecupo",IF(I419="Cancelada","OK",IF(COUNTIFS($A$2:$A$501,A419,$D$2:$D$501,D419,$F$2:$F$501,"&lt;"&amp;H419,$H$2:$H$501,"&gt;"&amp;F419,$I$2:$I$501,"&lt;&gt;Cancelada")-1&gt;0,"Traslape","OK")))))))</f>
        <v/>
      </c>
      <c r="P419" s="23" t="n"/>
      <c r="Q419">
        <f>IFERROR(IF(INDEX('Bahías'!$A$2:$A$21,ROW()-1)="","",INDEX('Bahías'!$A$2:$A$21,ROW()-1)),"")</f>
        <v/>
      </c>
      <c r="R419">
        <f>IFERROR(IF(INDEX('Configuración'!$G$2:$G$10,ROW()-1)="","",INDEX('Configuración'!$G$2:$G$10,ROW()-1)),"")</f>
        <v/>
      </c>
    </row>
    <row r="420">
      <c r="A420" s="11" t="n"/>
      <c r="B420" s="12" t="n"/>
      <c r="C420" s="17" t="n"/>
      <c r="D420" s="17" t="n"/>
      <c r="E420" s="17" t="n"/>
      <c r="F420" s="34" t="n"/>
      <c r="G420" s="19" t="n"/>
      <c r="H420" s="35">
        <f>IF(OR(F420="",G420=""),"",F420+G420/24)</f>
        <v/>
      </c>
      <c r="I420" s="17" t="n"/>
      <c r="J420" s="5">
        <f>IF(OR(A420="",G420="",I420=""),"",IF(I420="Cancelada",0,G420))</f>
        <v/>
      </c>
      <c r="K420" s="5">
        <f>IF(OR(A420="",D420=""),"",IF(COUNTIF('Configuración'!$D$2:$D$31,A420)&gt;0,0,IF(IFERROR(VLOOKUP(D420,'Bahías'!$A$2:$J$21,3,FALSE),"No")&lt;&gt;"Sí",0,IFERROR(CHOOSE(WEEKDAY(A420,2),VLOOKUP(D420,'Bahías'!$A$2:$J$21,4,FALSE),VLOOKUP(D420,'Bahías'!$A$2:$J$21,5,FALSE),VLOOKUP(D420,'Bahías'!$A$2:$J$21,6,FALSE),VLOOKUP(D420,'Bahías'!$A$2:$J$21,7,FALSE),VLOOKUP(D420,'Bahías'!$A$2:$J$21,8,FALSE),VLOOKUP(D420,'Bahías'!$A$2:$J$21,9,FALSE),VLOOKUP(D420,'Bahías'!$A$2:$J$21,10,FALSE)),""))))</f>
        <v/>
      </c>
      <c r="L420" s="5">
        <f>IF(OR(A420="",D420=""),"",SUMIFS($J$2:$J$501,$A$2:$A$501,A420,$D$2:$D$501,D420))</f>
        <v/>
      </c>
      <c r="M420" s="5">
        <f>IF(OR(K420="",L420=""),"",K420-L420)</f>
        <v/>
      </c>
      <c r="N420" s="21">
        <f>IFERROR(L420/K420,"")</f>
        <v/>
      </c>
      <c r="O420" s="22">
        <f>IF(OR(A420="",D420="",F420="",G420="",H420="",I420=""),"",IF(COUNTIF('Configuración'!$D$2:$D$31,A420)&gt;0,"Día cerrado",IF(OR(F420&lt;'Configuración'!$B$5,H420&gt;'Configuración'!$B$6),"Fuera de horario",IF(K420=0,"Sin capacidad",IF(L420&gt;K420,"Sobrecupo",IF(I420="Cancelada","OK",IF(COUNTIFS($A$2:$A$501,A420,$D$2:$D$501,D420,$F$2:$F$501,"&lt;"&amp;H420,$H$2:$H$501,"&gt;"&amp;F420,$I$2:$I$501,"&lt;&gt;Cancelada")-1&gt;0,"Traslape","OK")))))))</f>
        <v/>
      </c>
      <c r="P420" s="23" t="n"/>
      <c r="Q420">
        <f>IFERROR(IF(INDEX('Bahías'!$A$2:$A$21,ROW()-1)="","",INDEX('Bahías'!$A$2:$A$21,ROW()-1)),"")</f>
        <v/>
      </c>
      <c r="R420">
        <f>IFERROR(IF(INDEX('Configuración'!$G$2:$G$10,ROW()-1)="","",INDEX('Configuración'!$G$2:$G$10,ROW()-1)),"")</f>
        <v/>
      </c>
    </row>
    <row r="421">
      <c r="A421" s="11" t="n"/>
      <c r="B421" s="12" t="n"/>
      <c r="C421" s="17" t="n"/>
      <c r="D421" s="17" t="n"/>
      <c r="E421" s="17" t="n"/>
      <c r="F421" s="34" t="n"/>
      <c r="G421" s="19" t="n"/>
      <c r="H421" s="36">
        <f>IF(OR(F421="",G421=""),"",F421+G421/24)</f>
        <v/>
      </c>
      <c r="I421" s="17" t="n"/>
      <c r="J421" s="25">
        <f>IF(OR(A421="",G421="",I421=""),"",IF(I421="Cancelada",0,G421))</f>
        <v/>
      </c>
      <c r="K421" s="25">
        <f>IF(OR(A421="",D421=""),"",IF(COUNTIF('Configuración'!$D$2:$D$31,A421)&gt;0,0,IF(IFERROR(VLOOKUP(D421,'Bahías'!$A$2:$J$21,3,FALSE),"No")&lt;&gt;"Sí",0,IFERROR(CHOOSE(WEEKDAY(A421,2),VLOOKUP(D421,'Bahías'!$A$2:$J$21,4,FALSE),VLOOKUP(D421,'Bahías'!$A$2:$J$21,5,FALSE),VLOOKUP(D421,'Bahías'!$A$2:$J$21,6,FALSE),VLOOKUP(D421,'Bahías'!$A$2:$J$21,7,FALSE),VLOOKUP(D421,'Bahías'!$A$2:$J$21,8,FALSE),VLOOKUP(D421,'Bahías'!$A$2:$J$21,9,FALSE),VLOOKUP(D421,'Bahías'!$A$2:$J$21,10,FALSE)),""))))</f>
        <v/>
      </c>
      <c r="L421" s="25">
        <f>IF(OR(A421="",D421=""),"",SUMIFS($J$2:$J$501,$A$2:$A$501,A421,$D$2:$D$501,D421))</f>
        <v/>
      </c>
      <c r="M421" s="25">
        <f>IF(OR(K421="",L421=""),"",K421-L421)</f>
        <v/>
      </c>
      <c r="N421" s="26">
        <f>IFERROR(L421/K421,"")</f>
        <v/>
      </c>
      <c r="O421" s="27">
        <f>IF(OR(A421="",D421="",F421="",G421="",H421="",I421=""),"",IF(COUNTIF('Configuración'!$D$2:$D$31,A421)&gt;0,"Día cerrado",IF(OR(F421&lt;'Configuración'!$B$5,H421&gt;'Configuración'!$B$6),"Fuera de horario",IF(K421=0,"Sin capacidad",IF(L421&gt;K421,"Sobrecupo",IF(I421="Cancelada","OK",IF(COUNTIFS($A$2:$A$501,A421,$D$2:$D$501,D421,$F$2:$F$501,"&lt;"&amp;H421,$H$2:$H$501,"&gt;"&amp;F421,$I$2:$I$501,"&lt;&gt;Cancelada")-1&gt;0,"Traslape","OK")))))))</f>
        <v/>
      </c>
      <c r="P421" s="23" t="n"/>
      <c r="Q421">
        <f>IFERROR(IF(INDEX('Bahías'!$A$2:$A$21,ROW()-1)="","",INDEX('Bahías'!$A$2:$A$21,ROW()-1)),"")</f>
        <v/>
      </c>
      <c r="R421">
        <f>IFERROR(IF(INDEX('Configuración'!$G$2:$G$10,ROW()-1)="","",INDEX('Configuración'!$G$2:$G$10,ROW()-1)),"")</f>
        <v/>
      </c>
    </row>
    <row r="422">
      <c r="A422" s="11" t="n"/>
      <c r="B422" s="12" t="n"/>
      <c r="C422" s="17" t="n"/>
      <c r="D422" s="17" t="n"/>
      <c r="E422" s="17" t="n"/>
      <c r="F422" s="34" t="n"/>
      <c r="G422" s="19" t="n"/>
      <c r="H422" s="35">
        <f>IF(OR(F422="",G422=""),"",F422+G422/24)</f>
        <v/>
      </c>
      <c r="I422" s="17" t="n"/>
      <c r="J422" s="5">
        <f>IF(OR(A422="",G422="",I422=""),"",IF(I422="Cancelada",0,G422))</f>
        <v/>
      </c>
      <c r="K422" s="5">
        <f>IF(OR(A422="",D422=""),"",IF(COUNTIF('Configuración'!$D$2:$D$31,A422)&gt;0,0,IF(IFERROR(VLOOKUP(D422,'Bahías'!$A$2:$J$21,3,FALSE),"No")&lt;&gt;"Sí",0,IFERROR(CHOOSE(WEEKDAY(A422,2),VLOOKUP(D422,'Bahías'!$A$2:$J$21,4,FALSE),VLOOKUP(D422,'Bahías'!$A$2:$J$21,5,FALSE),VLOOKUP(D422,'Bahías'!$A$2:$J$21,6,FALSE),VLOOKUP(D422,'Bahías'!$A$2:$J$21,7,FALSE),VLOOKUP(D422,'Bahías'!$A$2:$J$21,8,FALSE),VLOOKUP(D422,'Bahías'!$A$2:$J$21,9,FALSE),VLOOKUP(D422,'Bahías'!$A$2:$J$21,10,FALSE)),""))))</f>
        <v/>
      </c>
      <c r="L422" s="5">
        <f>IF(OR(A422="",D422=""),"",SUMIFS($J$2:$J$501,$A$2:$A$501,A422,$D$2:$D$501,D422))</f>
        <v/>
      </c>
      <c r="M422" s="5">
        <f>IF(OR(K422="",L422=""),"",K422-L422)</f>
        <v/>
      </c>
      <c r="N422" s="21">
        <f>IFERROR(L422/K422,"")</f>
        <v/>
      </c>
      <c r="O422" s="22">
        <f>IF(OR(A422="",D422="",F422="",G422="",H422="",I422=""),"",IF(COUNTIF('Configuración'!$D$2:$D$31,A422)&gt;0,"Día cerrado",IF(OR(F422&lt;'Configuración'!$B$5,H422&gt;'Configuración'!$B$6),"Fuera de horario",IF(K422=0,"Sin capacidad",IF(L422&gt;K422,"Sobrecupo",IF(I422="Cancelada","OK",IF(COUNTIFS($A$2:$A$501,A422,$D$2:$D$501,D422,$F$2:$F$501,"&lt;"&amp;H422,$H$2:$H$501,"&gt;"&amp;F422,$I$2:$I$501,"&lt;&gt;Cancelada")-1&gt;0,"Traslape","OK")))))))</f>
        <v/>
      </c>
      <c r="P422" s="23" t="n"/>
      <c r="Q422">
        <f>IFERROR(IF(INDEX('Bahías'!$A$2:$A$21,ROW()-1)="","",INDEX('Bahías'!$A$2:$A$21,ROW()-1)),"")</f>
        <v/>
      </c>
      <c r="R422">
        <f>IFERROR(IF(INDEX('Configuración'!$G$2:$G$10,ROW()-1)="","",INDEX('Configuración'!$G$2:$G$10,ROW()-1)),"")</f>
        <v/>
      </c>
    </row>
    <row r="423">
      <c r="A423" s="11" t="n"/>
      <c r="B423" s="12" t="n"/>
      <c r="C423" s="17" t="n"/>
      <c r="D423" s="17" t="n"/>
      <c r="E423" s="17" t="n"/>
      <c r="F423" s="34" t="n"/>
      <c r="G423" s="19" t="n"/>
      <c r="H423" s="36">
        <f>IF(OR(F423="",G423=""),"",F423+G423/24)</f>
        <v/>
      </c>
      <c r="I423" s="17" t="n"/>
      <c r="J423" s="25">
        <f>IF(OR(A423="",G423="",I423=""),"",IF(I423="Cancelada",0,G423))</f>
        <v/>
      </c>
      <c r="K423" s="25">
        <f>IF(OR(A423="",D423=""),"",IF(COUNTIF('Configuración'!$D$2:$D$31,A423)&gt;0,0,IF(IFERROR(VLOOKUP(D423,'Bahías'!$A$2:$J$21,3,FALSE),"No")&lt;&gt;"Sí",0,IFERROR(CHOOSE(WEEKDAY(A423,2),VLOOKUP(D423,'Bahías'!$A$2:$J$21,4,FALSE),VLOOKUP(D423,'Bahías'!$A$2:$J$21,5,FALSE),VLOOKUP(D423,'Bahías'!$A$2:$J$21,6,FALSE),VLOOKUP(D423,'Bahías'!$A$2:$J$21,7,FALSE),VLOOKUP(D423,'Bahías'!$A$2:$J$21,8,FALSE),VLOOKUP(D423,'Bahías'!$A$2:$J$21,9,FALSE),VLOOKUP(D423,'Bahías'!$A$2:$J$21,10,FALSE)),""))))</f>
        <v/>
      </c>
      <c r="L423" s="25">
        <f>IF(OR(A423="",D423=""),"",SUMIFS($J$2:$J$501,$A$2:$A$501,A423,$D$2:$D$501,D423))</f>
        <v/>
      </c>
      <c r="M423" s="25">
        <f>IF(OR(K423="",L423=""),"",K423-L423)</f>
        <v/>
      </c>
      <c r="N423" s="26">
        <f>IFERROR(L423/K423,"")</f>
        <v/>
      </c>
      <c r="O423" s="27">
        <f>IF(OR(A423="",D423="",F423="",G423="",H423="",I423=""),"",IF(COUNTIF('Configuración'!$D$2:$D$31,A423)&gt;0,"Día cerrado",IF(OR(F423&lt;'Configuración'!$B$5,H423&gt;'Configuración'!$B$6),"Fuera de horario",IF(K423=0,"Sin capacidad",IF(L423&gt;K423,"Sobrecupo",IF(I423="Cancelada","OK",IF(COUNTIFS($A$2:$A$501,A423,$D$2:$D$501,D423,$F$2:$F$501,"&lt;"&amp;H423,$H$2:$H$501,"&gt;"&amp;F423,$I$2:$I$501,"&lt;&gt;Cancelada")-1&gt;0,"Traslape","OK")))))))</f>
        <v/>
      </c>
      <c r="P423" s="23" t="n"/>
      <c r="Q423">
        <f>IFERROR(IF(INDEX('Bahías'!$A$2:$A$21,ROW()-1)="","",INDEX('Bahías'!$A$2:$A$21,ROW()-1)),"")</f>
        <v/>
      </c>
      <c r="R423">
        <f>IFERROR(IF(INDEX('Configuración'!$G$2:$G$10,ROW()-1)="","",INDEX('Configuración'!$G$2:$G$10,ROW()-1)),"")</f>
        <v/>
      </c>
    </row>
    <row r="424">
      <c r="A424" s="11" t="n"/>
      <c r="B424" s="12" t="n"/>
      <c r="C424" s="17" t="n"/>
      <c r="D424" s="17" t="n"/>
      <c r="E424" s="17" t="n"/>
      <c r="F424" s="34" t="n"/>
      <c r="G424" s="19" t="n"/>
      <c r="H424" s="35">
        <f>IF(OR(F424="",G424=""),"",F424+G424/24)</f>
        <v/>
      </c>
      <c r="I424" s="17" t="n"/>
      <c r="J424" s="5">
        <f>IF(OR(A424="",G424="",I424=""),"",IF(I424="Cancelada",0,G424))</f>
        <v/>
      </c>
      <c r="K424" s="5">
        <f>IF(OR(A424="",D424=""),"",IF(COUNTIF('Configuración'!$D$2:$D$31,A424)&gt;0,0,IF(IFERROR(VLOOKUP(D424,'Bahías'!$A$2:$J$21,3,FALSE),"No")&lt;&gt;"Sí",0,IFERROR(CHOOSE(WEEKDAY(A424,2),VLOOKUP(D424,'Bahías'!$A$2:$J$21,4,FALSE),VLOOKUP(D424,'Bahías'!$A$2:$J$21,5,FALSE),VLOOKUP(D424,'Bahías'!$A$2:$J$21,6,FALSE),VLOOKUP(D424,'Bahías'!$A$2:$J$21,7,FALSE),VLOOKUP(D424,'Bahías'!$A$2:$J$21,8,FALSE),VLOOKUP(D424,'Bahías'!$A$2:$J$21,9,FALSE),VLOOKUP(D424,'Bahías'!$A$2:$J$21,10,FALSE)),""))))</f>
        <v/>
      </c>
      <c r="L424" s="5">
        <f>IF(OR(A424="",D424=""),"",SUMIFS($J$2:$J$501,$A$2:$A$501,A424,$D$2:$D$501,D424))</f>
        <v/>
      </c>
      <c r="M424" s="5">
        <f>IF(OR(K424="",L424=""),"",K424-L424)</f>
        <v/>
      </c>
      <c r="N424" s="21">
        <f>IFERROR(L424/K424,"")</f>
        <v/>
      </c>
      <c r="O424" s="22">
        <f>IF(OR(A424="",D424="",F424="",G424="",H424="",I424=""),"",IF(COUNTIF('Configuración'!$D$2:$D$31,A424)&gt;0,"Día cerrado",IF(OR(F424&lt;'Configuración'!$B$5,H424&gt;'Configuración'!$B$6),"Fuera de horario",IF(K424=0,"Sin capacidad",IF(L424&gt;K424,"Sobrecupo",IF(I424="Cancelada","OK",IF(COUNTIFS($A$2:$A$501,A424,$D$2:$D$501,D424,$F$2:$F$501,"&lt;"&amp;H424,$H$2:$H$501,"&gt;"&amp;F424,$I$2:$I$501,"&lt;&gt;Cancelada")-1&gt;0,"Traslape","OK")))))))</f>
        <v/>
      </c>
      <c r="P424" s="23" t="n"/>
      <c r="Q424">
        <f>IFERROR(IF(INDEX('Bahías'!$A$2:$A$21,ROW()-1)="","",INDEX('Bahías'!$A$2:$A$21,ROW()-1)),"")</f>
        <v/>
      </c>
      <c r="R424">
        <f>IFERROR(IF(INDEX('Configuración'!$G$2:$G$10,ROW()-1)="","",INDEX('Configuración'!$G$2:$G$10,ROW()-1)),"")</f>
        <v/>
      </c>
    </row>
    <row r="425">
      <c r="A425" s="11" t="n"/>
      <c r="B425" s="12" t="n"/>
      <c r="C425" s="17" t="n"/>
      <c r="D425" s="17" t="n"/>
      <c r="E425" s="17" t="n"/>
      <c r="F425" s="34" t="n"/>
      <c r="G425" s="19" t="n"/>
      <c r="H425" s="36">
        <f>IF(OR(F425="",G425=""),"",F425+G425/24)</f>
        <v/>
      </c>
      <c r="I425" s="17" t="n"/>
      <c r="J425" s="25">
        <f>IF(OR(A425="",G425="",I425=""),"",IF(I425="Cancelada",0,G425))</f>
        <v/>
      </c>
      <c r="K425" s="25">
        <f>IF(OR(A425="",D425=""),"",IF(COUNTIF('Configuración'!$D$2:$D$31,A425)&gt;0,0,IF(IFERROR(VLOOKUP(D425,'Bahías'!$A$2:$J$21,3,FALSE),"No")&lt;&gt;"Sí",0,IFERROR(CHOOSE(WEEKDAY(A425,2),VLOOKUP(D425,'Bahías'!$A$2:$J$21,4,FALSE),VLOOKUP(D425,'Bahías'!$A$2:$J$21,5,FALSE),VLOOKUP(D425,'Bahías'!$A$2:$J$21,6,FALSE),VLOOKUP(D425,'Bahías'!$A$2:$J$21,7,FALSE),VLOOKUP(D425,'Bahías'!$A$2:$J$21,8,FALSE),VLOOKUP(D425,'Bahías'!$A$2:$J$21,9,FALSE),VLOOKUP(D425,'Bahías'!$A$2:$J$21,10,FALSE)),""))))</f>
        <v/>
      </c>
      <c r="L425" s="25">
        <f>IF(OR(A425="",D425=""),"",SUMIFS($J$2:$J$501,$A$2:$A$501,A425,$D$2:$D$501,D425))</f>
        <v/>
      </c>
      <c r="M425" s="25">
        <f>IF(OR(K425="",L425=""),"",K425-L425)</f>
        <v/>
      </c>
      <c r="N425" s="26">
        <f>IFERROR(L425/K425,"")</f>
        <v/>
      </c>
      <c r="O425" s="27">
        <f>IF(OR(A425="",D425="",F425="",G425="",H425="",I425=""),"",IF(COUNTIF('Configuración'!$D$2:$D$31,A425)&gt;0,"Día cerrado",IF(OR(F425&lt;'Configuración'!$B$5,H425&gt;'Configuración'!$B$6),"Fuera de horario",IF(K425=0,"Sin capacidad",IF(L425&gt;K425,"Sobrecupo",IF(I425="Cancelada","OK",IF(COUNTIFS($A$2:$A$501,A425,$D$2:$D$501,D425,$F$2:$F$501,"&lt;"&amp;H425,$H$2:$H$501,"&gt;"&amp;F425,$I$2:$I$501,"&lt;&gt;Cancelada")-1&gt;0,"Traslape","OK")))))))</f>
        <v/>
      </c>
      <c r="P425" s="23" t="n"/>
      <c r="Q425">
        <f>IFERROR(IF(INDEX('Bahías'!$A$2:$A$21,ROW()-1)="","",INDEX('Bahías'!$A$2:$A$21,ROW()-1)),"")</f>
        <v/>
      </c>
      <c r="R425">
        <f>IFERROR(IF(INDEX('Configuración'!$G$2:$G$10,ROW()-1)="","",INDEX('Configuración'!$G$2:$G$10,ROW()-1)),"")</f>
        <v/>
      </c>
    </row>
    <row r="426">
      <c r="A426" s="11" t="n"/>
      <c r="B426" s="12" t="n"/>
      <c r="C426" s="17" t="n"/>
      <c r="D426" s="17" t="n"/>
      <c r="E426" s="17" t="n"/>
      <c r="F426" s="34" t="n"/>
      <c r="G426" s="19" t="n"/>
      <c r="H426" s="35">
        <f>IF(OR(F426="",G426=""),"",F426+G426/24)</f>
        <v/>
      </c>
      <c r="I426" s="17" t="n"/>
      <c r="J426" s="5">
        <f>IF(OR(A426="",G426="",I426=""),"",IF(I426="Cancelada",0,G426))</f>
        <v/>
      </c>
      <c r="K426" s="5">
        <f>IF(OR(A426="",D426=""),"",IF(COUNTIF('Configuración'!$D$2:$D$31,A426)&gt;0,0,IF(IFERROR(VLOOKUP(D426,'Bahías'!$A$2:$J$21,3,FALSE),"No")&lt;&gt;"Sí",0,IFERROR(CHOOSE(WEEKDAY(A426,2),VLOOKUP(D426,'Bahías'!$A$2:$J$21,4,FALSE),VLOOKUP(D426,'Bahías'!$A$2:$J$21,5,FALSE),VLOOKUP(D426,'Bahías'!$A$2:$J$21,6,FALSE),VLOOKUP(D426,'Bahías'!$A$2:$J$21,7,FALSE),VLOOKUP(D426,'Bahías'!$A$2:$J$21,8,FALSE),VLOOKUP(D426,'Bahías'!$A$2:$J$21,9,FALSE),VLOOKUP(D426,'Bahías'!$A$2:$J$21,10,FALSE)),""))))</f>
        <v/>
      </c>
      <c r="L426" s="5">
        <f>IF(OR(A426="",D426=""),"",SUMIFS($J$2:$J$501,$A$2:$A$501,A426,$D$2:$D$501,D426))</f>
        <v/>
      </c>
      <c r="M426" s="5">
        <f>IF(OR(K426="",L426=""),"",K426-L426)</f>
        <v/>
      </c>
      <c r="N426" s="21">
        <f>IFERROR(L426/K426,"")</f>
        <v/>
      </c>
      <c r="O426" s="22">
        <f>IF(OR(A426="",D426="",F426="",G426="",H426="",I426=""),"",IF(COUNTIF('Configuración'!$D$2:$D$31,A426)&gt;0,"Día cerrado",IF(OR(F426&lt;'Configuración'!$B$5,H426&gt;'Configuración'!$B$6),"Fuera de horario",IF(K426=0,"Sin capacidad",IF(L426&gt;K426,"Sobrecupo",IF(I426="Cancelada","OK",IF(COUNTIFS($A$2:$A$501,A426,$D$2:$D$501,D426,$F$2:$F$501,"&lt;"&amp;H426,$H$2:$H$501,"&gt;"&amp;F426,$I$2:$I$501,"&lt;&gt;Cancelada")-1&gt;0,"Traslape","OK")))))))</f>
        <v/>
      </c>
      <c r="P426" s="23" t="n"/>
      <c r="Q426">
        <f>IFERROR(IF(INDEX('Bahías'!$A$2:$A$21,ROW()-1)="","",INDEX('Bahías'!$A$2:$A$21,ROW()-1)),"")</f>
        <v/>
      </c>
      <c r="R426">
        <f>IFERROR(IF(INDEX('Configuración'!$G$2:$G$10,ROW()-1)="","",INDEX('Configuración'!$G$2:$G$10,ROW()-1)),"")</f>
        <v/>
      </c>
    </row>
    <row r="427">
      <c r="A427" s="11" t="n"/>
      <c r="B427" s="12" t="n"/>
      <c r="C427" s="17" t="n"/>
      <c r="D427" s="17" t="n"/>
      <c r="E427" s="17" t="n"/>
      <c r="F427" s="34" t="n"/>
      <c r="G427" s="19" t="n"/>
      <c r="H427" s="36">
        <f>IF(OR(F427="",G427=""),"",F427+G427/24)</f>
        <v/>
      </c>
      <c r="I427" s="17" t="n"/>
      <c r="J427" s="25">
        <f>IF(OR(A427="",G427="",I427=""),"",IF(I427="Cancelada",0,G427))</f>
        <v/>
      </c>
      <c r="K427" s="25">
        <f>IF(OR(A427="",D427=""),"",IF(COUNTIF('Configuración'!$D$2:$D$31,A427)&gt;0,0,IF(IFERROR(VLOOKUP(D427,'Bahías'!$A$2:$J$21,3,FALSE),"No")&lt;&gt;"Sí",0,IFERROR(CHOOSE(WEEKDAY(A427,2),VLOOKUP(D427,'Bahías'!$A$2:$J$21,4,FALSE),VLOOKUP(D427,'Bahías'!$A$2:$J$21,5,FALSE),VLOOKUP(D427,'Bahías'!$A$2:$J$21,6,FALSE),VLOOKUP(D427,'Bahías'!$A$2:$J$21,7,FALSE),VLOOKUP(D427,'Bahías'!$A$2:$J$21,8,FALSE),VLOOKUP(D427,'Bahías'!$A$2:$J$21,9,FALSE),VLOOKUP(D427,'Bahías'!$A$2:$J$21,10,FALSE)),""))))</f>
        <v/>
      </c>
      <c r="L427" s="25">
        <f>IF(OR(A427="",D427=""),"",SUMIFS($J$2:$J$501,$A$2:$A$501,A427,$D$2:$D$501,D427))</f>
        <v/>
      </c>
      <c r="M427" s="25">
        <f>IF(OR(K427="",L427=""),"",K427-L427)</f>
        <v/>
      </c>
      <c r="N427" s="26">
        <f>IFERROR(L427/K427,"")</f>
        <v/>
      </c>
      <c r="O427" s="27">
        <f>IF(OR(A427="",D427="",F427="",G427="",H427="",I427=""),"",IF(COUNTIF('Configuración'!$D$2:$D$31,A427)&gt;0,"Día cerrado",IF(OR(F427&lt;'Configuración'!$B$5,H427&gt;'Configuración'!$B$6),"Fuera de horario",IF(K427=0,"Sin capacidad",IF(L427&gt;K427,"Sobrecupo",IF(I427="Cancelada","OK",IF(COUNTIFS($A$2:$A$501,A427,$D$2:$D$501,D427,$F$2:$F$501,"&lt;"&amp;H427,$H$2:$H$501,"&gt;"&amp;F427,$I$2:$I$501,"&lt;&gt;Cancelada")-1&gt;0,"Traslape","OK")))))))</f>
        <v/>
      </c>
      <c r="P427" s="23" t="n"/>
      <c r="Q427">
        <f>IFERROR(IF(INDEX('Bahías'!$A$2:$A$21,ROW()-1)="","",INDEX('Bahías'!$A$2:$A$21,ROW()-1)),"")</f>
        <v/>
      </c>
      <c r="R427">
        <f>IFERROR(IF(INDEX('Configuración'!$G$2:$G$10,ROW()-1)="","",INDEX('Configuración'!$G$2:$G$10,ROW()-1)),"")</f>
        <v/>
      </c>
    </row>
    <row r="428">
      <c r="A428" s="11" t="n"/>
      <c r="B428" s="12" t="n"/>
      <c r="C428" s="17" t="n"/>
      <c r="D428" s="17" t="n"/>
      <c r="E428" s="17" t="n"/>
      <c r="F428" s="34" t="n"/>
      <c r="G428" s="19" t="n"/>
      <c r="H428" s="35">
        <f>IF(OR(F428="",G428=""),"",F428+G428/24)</f>
        <v/>
      </c>
      <c r="I428" s="17" t="n"/>
      <c r="J428" s="5">
        <f>IF(OR(A428="",G428="",I428=""),"",IF(I428="Cancelada",0,G428))</f>
        <v/>
      </c>
      <c r="K428" s="5">
        <f>IF(OR(A428="",D428=""),"",IF(COUNTIF('Configuración'!$D$2:$D$31,A428)&gt;0,0,IF(IFERROR(VLOOKUP(D428,'Bahías'!$A$2:$J$21,3,FALSE),"No")&lt;&gt;"Sí",0,IFERROR(CHOOSE(WEEKDAY(A428,2),VLOOKUP(D428,'Bahías'!$A$2:$J$21,4,FALSE),VLOOKUP(D428,'Bahías'!$A$2:$J$21,5,FALSE),VLOOKUP(D428,'Bahías'!$A$2:$J$21,6,FALSE),VLOOKUP(D428,'Bahías'!$A$2:$J$21,7,FALSE),VLOOKUP(D428,'Bahías'!$A$2:$J$21,8,FALSE),VLOOKUP(D428,'Bahías'!$A$2:$J$21,9,FALSE),VLOOKUP(D428,'Bahías'!$A$2:$J$21,10,FALSE)),""))))</f>
        <v/>
      </c>
      <c r="L428" s="5">
        <f>IF(OR(A428="",D428=""),"",SUMIFS($J$2:$J$501,$A$2:$A$501,A428,$D$2:$D$501,D428))</f>
        <v/>
      </c>
      <c r="M428" s="5">
        <f>IF(OR(K428="",L428=""),"",K428-L428)</f>
        <v/>
      </c>
      <c r="N428" s="21">
        <f>IFERROR(L428/K428,"")</f>
        <v/>
      </c>
      <c r="O428" s="22">
        <f>IF(OR(A428="",D428="",F428="",G428="",H428="",I428=""),"",IF(COUNTIF('Configuración'!$D$2:$D$31,A428)&gt;0,"Día cerrado",IF(OR(F428&lt;'Configuración'!$B$5,H428&gt;'Configuración'!$B$6),"Fuera de horario",IF(K428=0,"Sin capacidad",IF(L428&gt;K428,"Sobrecupo",IF(I428="Cancelada","OK",IF(COUNTIFS($A$2:$A$501,A428,$D$2:$D$501,D428,$F$2:$F$501,"&lt;"&amp;H428,$H$2:$H$501,"&gt;"&amp;F428,$I$2:$I$501,"&lt;&gt;Cancelada")-1&gt;0,"Traslape","OK")))))))</f>
        <v/>
      </c>
      <c r="P428" s="23" t="n"/>
      <c r="Q428">
        <f>IFERROR(IF(INDEX('Bahías'!$A$2:$A$21,ROW()-1)="","",INDEX('Bahías'!$A$2:$A$21,ROW()-1)),"")</f>
        <v/>
      </c>
      <c r="R428">
        <f>IFERROR(IF(INDEX('Configuración'!$G$2:$G$10,ROW()-1)="","",INDEX('Configuración'!$G$2:$G$10,ROW()-1)),"")</f>
        <v/>
      </c>
    </row>
    <row r="429">
      <c r="A429" s="11" t="n"/>
      <c r="B429" s="12" t="n"/>
      <c r="C429" s="17" t="n"/>
      <c r="D429" s="17" t="n"/>
      <c r="E429" s="17" t="n"/>
      <c r="F429" s="34" t="n"/>
      <c r="G429" s="19" t="n"/>
      <c r="H429" s="36">
        <f>IF(OR(F429="",G429=""),"",F429+G429/24)</f>
        <v/>
      </c>
      <c r="I429" s="17" t="n"/>
      <c r="J429" s="25">
        <f>IF(OR(A429="",G429="",I429=""),"",IF(I429="Cancelada",0,G429))</f>
        <v/>
      </c>
      <c r="K429" s="25">
        <f>IF(OR(A429="",D429=""),"",IF(COUNTIF('Configuración'!$D$2:$D$31,A429)&gt;0,0,IF(IFERROR(VLOOKUP(D429,'Bahías'!$A$2:$J$21,3,FALSE),"No")&lt;&gt;"Sí",0,IFERROR(CHOOSE(WEEKDAY(A429,2),VLOOKUP(D429,'Bahías'!$A$2:$J$21,4,FALSE),VLOOKUP(D429,'Bahías'!$A$2:$J$21,5,FALSE),VLOOKUP(D429,'Bahías'!$A$2:$J$21,6,FALSE),VLOOKUP(D429,'Bahías'!$A$2:$J$21,7,FALSE),VLOOKUP(D429,'Bahías'!$A$2:$J$21,8,FALSE),VLOOKUP(D429,'Bahías'!$A$2:$J$21,9,FALSE),VLOOKUP(D429,'Bahías'!$A$2:$J$21,10,FALSE)),""))))</f>
        <v/>
      </c>
      <c r="L429" s="25">
        <f>IF(OR(A429="",D429=""),"",SUMIFS($J$2:$J$501,$A$2:$A$501,A429,$D$2:$D$501,D429))</f>
        <v/>
      </c>
      <c r="M429" s="25">
        <f>IF(OR(K429="",L429=""),"",K429-L429)</f>
        <v/>
      </c>
      <c r="N429" s="26">
        <f>IFERROR(L429/K429,"")</f>
        <v/>
      </c>
      <c r="O429" s="27">
        <f>IF(OR(A429="",D429="",F429="",G429="",H429="",I429=""),"",IF(COUNTIF('Configuración'!$D$2:$D$31,A429)&gt;0,"Día cerrado",IF(OR(F429&lt;'Configuración'!$B$5,H429&gt;'Configuración'!$B$6),"Fuera de horario",IF(K429=0,"Sin capacidad",IF(L429&gt;K429,"Sobrecupo",IF(I429="Cancelada","OK",IF(COUNTIFS($A$2:$A$501,A429,$D$2:$D$501,D429,$F$2:$F$501,"&lt;"&amp;H429,$H$2:$H$501,"&gt;"&amp;F429,$I$2:$I$501,"&lt;&gt;Cancelada")-1&gt;0,"Traslape","OK")))))))</f>
        <v/>
      </c>
      <c r="P429" s="23" t="n"/>
      <c r="Q429">
        <f>IFERROR(IF(INDEX('Bahías'!$A$2:$A$21,ROW()-1)="","",INDEX('Bahías'!$A$2:$A$21,ROW()-1)),"")</f>
        <v/>
      </c>
      <c r="R429">
        <f>IFERROR(IF(INDEX('Configuración'!$G$2:$G$10,ROW()-1)="","",INDEX('Configuración'!$G$2:$G$10,ROW()-1)),"")</f>
        <v/>
      </c>
    </row>
    <row r="430">
      <c r="A430" s="11" t="n"/>
      <c r="B430" s="12" t="n"/>
      <c r="C430" s="17" t="n"/>
      <c r="D430" s="17" t="n"/>
      <c r="E430" s="17" t="n"/>
      <c r="F430" s="34" t="n"/>
      <c r="G430" s="19" t="n"/>
      <c r="H430" s="35">
        <f>IF(OR(F430="",G430=""),"",F430+G430/24)</f>
        <v/>
      </c>
      <c r="I430" s="17" t="n"/>
      <c r="J430" s="5">
        <f>IF(OR(A430="",G430="",I430=""),"",IF(I430="Cancelada",0,G430))</f>
        <v/>
      </c>
      <c r="K430" s="5">
        <f>IF(OR(A430="",D430=""),"",IF(COUNTIF('Configuración'!$D$2:$D$31,A430)&gt;0,0,IF(IFERROR(VLOOKUP(D430,'Bahías'!$A$2:$J$21,3,FALSE),"No")&lt;&gt;"Sí",0,IFERROR(CHOOSE(WEEKDAY(A430,2),VLOOKUP(D430,'Bahías'!$A$2:$J$21,4,FALSE),VLOOKUP(D430,'Bahías'!$A$2:$J$21,5,FALSE),VLOOKUP(D430,'Bahías'!$A$2:$J$21,6,FALSE),VLOOKUP(D430,'Bahías'!$A$2:$J$21,7,FALSE),VLOOKUP(D430,'Bahías'!$A$2:$J$21,8,FALSE),VLOOKUP(D430,'Bahías'!$A$2:$J$21,9,FALSE),VLOOKUP(D430,'Bahías'!$A$2:$J$21,10,FALSE)),""))))</f>
        <v/>
      </c>
      <c r="L430" s="5">
        <f>IF(OR(A430="",D430=""),"",SUMIFS($J$2:$J$501,$A$2:$A$501,A430,$D$2:$D$501,D430))</f>
        <v/>
      </c>
      <c r="M430" s="5">
        <f>IF(OR(K430="",L430=""),"",K430-L430)</f>
        <v/>
      </c>
      <c r="N430" s="21">
        <f>IFERROR(L430/K430,"")</f>
        <v/>
      </c>
      <c r="O430" s="22">
        <f>IF(OR(A430="",D430="",F430="",G430="",H430="",I430=""),"",IF(COUNTIF('Configuración'!$D$2:$D$31,A430)&gt;0,"Día cerrado",IF(OR(F430&lt;'Configuración'!$B$5,H430&gt;'Configuración'!$B$6),"Fuera de horario",IF(K430=0,"Sin capacidad",IF(L430&gt;K430,"Sobrecupo",IF(I430="Cancelada","OK",IF(COUNTIFS($A$2:$A$501,A430,$D$2:$D$501,D430,$F$2:$F$501,"&lt;"&amp;H430,$H$2:$H$501,"&gt;"&amp;F430,$I$2:$I$501,"&lt;&gt;Cancelada")-1&gt;0,"Traslape","OK")))))))</f>
        <v/>
      </c>
      <c r="P430" s="23" t="n"/>
      <c r="Q430">
        <f>IFERROR(IF(INDEX('Bahías'!$A$2:$A$21,ROW()-1)="","",INDEX('Bahías'!$A$2:$A$21,ROW()-1)),"")</f>
        <v/>
      </c>
      <c r="R430">
        <f>IFERROR(IF(INDEX('Configuración'!$G$2:$G$10,ROW()-1)="","",INDEX('Configuración'!$G$2:$G$10,ROW()-1)),"")</f>
        <v/>
      </c>
    </row>
    <row r="431">
      <c r="A431" s="11" t="n"/>
      <c r="B431" s="12" t="n"/>
      <c r="C431" s="17" t="n"/>
      <c r="D431" s="17" t="n"/>
      <c r="E431" s="17" t="n"/>
      <c r="F431" s="34" t="n"/>
      <c r="G431" s="19" t="n"/>
      <c r="H431" s="36">
        <f>IF(OR(F431="",G431=""),"",F431+G431/24)</f>
        <v/>
      </c>
      <c r="I431" s="17" t="n"/>
      <c r="J431" s="25">
        <f>IF(OR(A431="",G431="",I431=""),"",IF(I431="Cancelada",0,G431))</f>
        <v/>
      </c>
      <c r="K431" s="25">
        <f>IF(OR(A431="",D431=""),"",IF(COUNTIF('Configuración'!$D$2:$D$31,A431)&gt;0,0,IF(IFERROR(VLOOKUP(D431,'Bahías'!$A$2:$J$21,3,FALSE),"No")&lt;&gt;"Sí",0,IFERROR(CHOOSE(WEEKDAY(A431,2),VLOOKUP(D431,'Bahías'!$A$2:$J$21,4,FALSE),VLOOKUP(D431,'Bahías'!$A$2:$J$21,5,FALSE),VLOOKUP(D431,'Bahías'!$A$2:$J$21,6,FALSE),VLOOKUP(D431,'Bahías'!$A$2:$J$21,7,FALSE),VLOOKUP(D431,'Bahías'!$A$2:$J$21,8,FALSE),VLOOKUP(D431,'Bahías'!$A$2:$J$21,9,FALSE),VLOOKUP(D431,'Bahías'!$A$2:$J$21,10,FALSE)),""))))</f>
        <v/>
      </c>
      <c r="L431" s="25">
        <f>IF(OR(A431="",D431=""),"",SUMIFS($J$2:$J$501,$A$2:$A$501,A431,$D$2:$D$501,D431))</f>
        <v/>
      </c>
      <c r="M431" s="25">
        <f>IF(OR(K431="",L431=""),"",K431-L431)</f>
        <v/>
      </c>
      <c r="N431" s="26">
        <f>IFERROR(L431/K431,"")</f>
        <v/>
      </c>
      <c r="O431" s="27">
        <f>IF(OR(A431="",D431="",F431="",G431="",H431="",I431=""),"",IF(COUNTIF('Configuración'!$D$2:$D$31,A431)&gt;0,"Día cerrado",IF(OR(F431&lt;'Configuración'!$B$5,H431&gt;'Configuración'!$B$6),"Fuera de horario",IF(K431=0,"Sin capacidad",IF(L431&gt;K431,"Sobrecupo",IF(I431="Cancelada","OK",IF(COUNTIFS($A$2:$A$501,A431,$D$2:$D$501,D431,$F$2:$F$501,"&lt;"&amp;H431,$H$2:$H$501,"&gt;"&amp;F431,$I$2:$I$501,"&lt;&gt;Cancelada")-1&gt;0,"Traslape","OK")))))))</f>
        <v/>
      </c>
      <c r="P431" s="23" t="n"/>
      <c r="Q431">
        <f>IFERROR(IF(INDEX('Bahías'!$A$2:$A$21,ROW()-1)="","",INDEX('Bahías'!$A$2:$A$21,ROW()-1)),"")</f>
        <v/>
      </c>
      <c r="R431">
        <f>IFERROR(IF(INDEX('Configuración'!$G$2:$G$10,ROW()-1)="","",INDEX('Configuración'!$G$2:$G$10,ROW()-1)),"")</f>
        <v/>
      </c>
    </row>
    <row r="432">
      <c r="A432" s="11" t="n"/>
      <c r="B432" s="12" t="n"/>
      <c r="C432" s="17" t="n"/>
      <c r="D432" s="17" t="n"/>
      <c r="E432" s="17" t="n"/>
      <c r="F432" s="34" t="n"/>
      <c r="G432" s="19" t="n"/>
      <c r="H432" s="35">
        <f>IF(OR(F432="",G432=""),"",F432+G432/24)</f>
        <v/>
      </c>
      <c r="I432" s="17" t="n"/>
      <c r="J432" s="5">
        <f>IF(OR(A432="",G432="",I432=""),"",IF(I432="Cancelada",0,G432))</f>
        <v/>
      </c>
      <c r="K432" s="5">
        <f>IF(OR(A432="",D432=""),"",IF(COUNTIF('Configuración'!$D$2:$D$31,A432)&gt;0,0,IF(IFERROR(VLOOKUP(D432,'Bahías'!$A$2:$J$21,3,FALSE),"No")&lt;&gt;"Sí",0,IFERROR(CHOOSE(WEEKDAY(A432,2),VLOOKUP(D432,'Bahías'!$A$2:$J$21,4,FALSE),VLOOKUP(D432,'Bahías'!$A$2:$J$21,5,FALSE),VLOOKUP(D432,'Bahías'!$A$2:$J$21,6,FALSE),VLOOKUP(D432,'Bahías'!$A$2:$J$21,7,FALSE),VLOOKUP(D432,'Bahías'!$A$2:$J$21,8,FALSE),VLOOKUP(D432,'Bahías'!$A$2:$J$21,9,FALSE),VLOOKUP(D432,'Bahías'!$A$2:$J$21,10,FALSE)),""))))</f>
        <v/>
      </c>
      <c r="L432" s="5">
        <f>IF(OR(A432="",D432=""),"",SUMIFS($J$2:$J$501,$A$2:$A$501,A432,$D$2:$D$501,D432))</f>
        <v/>
      </c>
      <c r="M432" s="5">
        <f>IF(OR(K432="",L432=""),"",K432-L432)</f>
        <v/>
      </c>
      <c r="N432" s="21">
        <f>IFERROR(L432/K432,"")</f>
        <v/>
      </c>
      <c r="O432" s="22">
        <f>IF(OR(A432="",D432="",F432="",G432="",H432="",I432=""),"",IF(COUNTIF('Configuración'!$D$2:$D$31,A432)&gt;0,"Día cerrado",IF(OR(F432&lt;'Configuración'!$B$5,H432&gt;'Configuración'!$B$6),"Fuera de horario",IF(K432=0,"Sin capacidad",IF(L432&gt;K432,"Sobrecupo",IF(I432="Cancelada","OK",IF(COUNTIFS($A$2:$A$501,A432,$D$2:$D$501,D432,$F$2:$F$501,"&lt;"&amp;H432,$H$2:$H$501,"&gt;"&amp;F432,$I$2:$I$501,"&lt;&gt;Cancelada")-1&gt;0,"Traslape","OK")))))))</f>
        <v/>
      </c>
      <c r="P432" s="23" t="n"/>
      <c r="Q432">
        <f>IFERROR(IF(INDEX('Bahías'!$A$2:$A$21,ROW()-1)="","",INDEX('Bahías'!$A$2:$A$21,ROW()-1)),"")</f>
        <v/>
      </c>
      <c r="R432">
        <f>IFERROR(IF(INDEX('Configuración'!$G$2:$G$10,ROW()-1)="","",INDEX('Configuración'!$G$2:$G$10,ROW()-1)),"")</f>
        <v/>
      </c>
    </row>
    <row r="433">
      <c r="A433" s="11" t="n"/>
      <c r="B433" s="12" t="n"/>
      <c r="C433" s="17" t="n"/>
      <c r="D433" s="17" t="n"/>
      <c r="E433" s="17" t="n"/>
      <c r="F433" s="34" t="n"/>
      <c r="G433" s="19" t="n"/>
      <c r="H433" s="36">
        <f>IF(OR(F433="",G433=""),"",F433+G433/24)</f>
        <v/>
      </c>
      <c r="I433" s="17" t="n"/>
      <c r="J433" s="25">
        <f>IF(OR(A433="",G433="",I433=""),"",IF(I433="Cancelada",0,G433))</f>
        <v/>
      </c>
      <c r="K433" s="25">
        <f>IF(OR(A433="",D433=""),"",IF(COUNTIF('Configuración'!$D$2:$D$31,A433)&gt;0,0,IF(IFERROR(VLOOKUP(D433,'Bahías'!$A$2:$J$21,3,FALSE),"No")&lt;&gt;"Sí",0,IFERROR(CHOOSE(WEEKDAY(A433,2),VLOOKUP(D433,'Bahías'!$A$2:$J$21,4,FALSE),VLOOKUP(D433,'Bahías'!$A$2:$J$21,5,FALSE),VLOOKUP(D433,'Bahías'!$A$2:$J$21,6,FALSE),VLOOKUP(D433,'Bahías'!$A$2:$J$21,7,FALSE),VLOOKUP(D433,'Bahías'!$A$2:$J$21,8,FALSE),VLOOKUP(D433,'Bahías'!$A$2:$J$21,9,FALSE),VLOOKUP(D433,'Bahías'!$A$2:$J$21,10,FALSE)),""))))</f>
        <v/>
      </c>
      <c r="L433" s="25">
        <f>IF(OR(A433="",D433=""),"",SUMIFS($J$2:$J$501,$A$2:$A$501,A433,$D$2:$D$501,D433))</f>
        <v/>
      </c>
      <c r="M433" s="25">
        <f>IF(OR(K433="",L433=""),"",K433-L433)</f>
        <v/>
      </c>
      <c r="N433" s="26">
        <f>IFERROR(L433/K433,"")</f>
        <v/>
      </c>
      <c r="O433" s="27">
        <f>IF(OR(A433="",D433="",F433="",G433="",H433="",I433=""),"",IF(COUNTIF('Configuración'!$D$2:$D$31,A433)&gt;0,"Día cerrado",IF(OR(F433&lt;'Configuración'!$B$5,H433&gt;'Configuración'!$B$6),"Fuera de horario",IF(K433=0,"Sin capacidad",IF(L433&gt;K433,"Sobrecupo",IF(I433="Cancelada","OK",IF(COUNTIFS($A$2:$A$501,A433,$D$2:$D$501,D433,$F$2:$F$501,"&lt;"&amp;H433,$H$2:$H$501,"&gt;"&amp;F433,$I$2:$I$501,"&lt;&gt;Cancelada")-1&gt;0,"Traslape","OK")))))))</f>
        <v/>
      </c>
      <c r="P433" s="23" t="n"/>
      <c r="Q433">
        <f>IFERROR(IF(INDEX('Bahías'!$A$2:$A$21,ROW()-1)="","",INDEX('Bahías'!$A$2:$A$21,ROW()-1)),"")</f>
        <v/>
      </c>
      <c r="R433">
        <f>IFERROR(IF(INDEX('Configuración'!$G$2:$G$10,ROW()-1)="","",INDEX('Configuración'!$G$2:$G$10,ROW()-1)),"")</f>
        <v/>
      </c>
    </row>
    <row r="434">
      <c r="A434" s="11" t="n"/>
      <c r="B434" s="12" t="n"/>
      <c r="C434" s="17" t="n"/>
      <c r="D434" s="17" t="n"/>
      <c r="E434" s="17" t="n"/>
      <c r="F434" s="34" t="n"/>
      <c r="G434" s="19" t="n"/>
      <c r="H434" s="35">
        <f>IF(OR(F434="",G434=""),"",F434+G434/24)</f>
        <v/>
      </c>
      <c r="I434" s="17" t="n"/>
      <c r="J434" s="5">
        <f>IF(OR(A434="",G434="",I434=""),"",IF(I434="Cancelada",0,G434))</f>
        <v/>
      </c>
      <c r="K434" s="5">
        <f>IF(OR(A434="",D434=""),"",IF(COUNTIF('Configuración'!$D$2:$D$31,A434)&gt;0,0,IF(IFERROR(VLOOKUP(D434,'Bahías'!$A$2:$J$21,3,FALSE),"No")&lt;&gt;"Sí",0,IFERROR(CHOOSE(WEEKDAY(A434,2),VLOOKUP(D434,'Bahías'!$A$2:$J$21,4,FALSE),VLOOKUP(D434,'Bahías'!$A$2:$J$21,5,FALSE),VLOOKUP(D434,'Bahías'!$A$2:$J$21,6,FALSE),VLOOKUP(D434,'Bahías'!$A$2:$J$21,7,FALSE),VLOOKUP(D434,'Bahías'!$A$2:$J$21,8,FALSE),VLOOKUP(D434,'Bahías'!$A$2:$J$21,9,FALSE),VLOOKUP(D434,'Bahías'!$A$2:$J$21,10,FALSE)),""))))</f>
        <v/>
      </c>
      <c r="L434" s="5">
        <f>IF(OR(A434="",D434=""),"",SUMIFS($J$2:$J$501,$A$2:$A$501,A434,$D$2:$D$501,D434))</f>
        <v/>
      </c>
      <c r="M434" s="5">
        <f>IF(OR(K434="",L434=""),"",K434-L434)</f>
        <v/>
      </c>
      <c r="N434" s="21">
        <f>IFERROR(L434/K434,"")</f>
        <v/>
      </c>
      <c r="O434" s="22">
        <f>IF(OR(A434="",D434="",F434="",G434="",H434="",I434=""),"",IF(COUNTIF('Configuración'!$D$2:$D$31,A434)&gt;0,"Día cerrado",IF(OR(F434&lt;'Configuración'!$B$5,H434&gt;'Configuración'!$B$6),"Fuera de horario",IF(K434=0,"Sin capacidad",IF(L434&gt;K434,"Sobrecupo",IF(I434="Cancelada","OK",IF(COUNTIFS($A$2:$A$501,A434,$D$2:$D$501,D434,$F$2:$F$501,"&lt;"&amp;H434,$H$2:$H$501,"&gt;"&amp;F434,$I$2:$I$501,"&lt;&gt;Cancelada")-1&gt;0,"Traslape","OK")))))))</f>
        <v/>
      </c>
      <c r="P434" s="23" t="n"/>
      <c r="Q434">
        <f>IFERROR(IF(INDEX('Bahías'!$A$2:$A$21,ROW()-1)="","",INDEX('Bahías'!$A$2:$A$21,ROW()-1)),"")</f>
        <v/>
      </c>
      <c r="R434">
        <f>IFERROR(IF(INDEX('Configuración'!$G$2:$G$10,ROW()-1)="","",INDEX('Configuración'!$G$2:$G$10,ROW()-1)),"")</f>
        <v/>
      </c>
    </row>
    <row r="435">
      <c r="A435" s="11" t="n"/>
      <c r="B435" s="12" t="n"/>
      <c r="C435" s="17" t="n"/>
      <c r="D435" s="17" t="n"/>
      <c r="E435" s="17" t="n"/>
      <c r="F435" s="34" t="n"/>
      <c r="G435" s="19" t="n"/>
      <c r="H435" s="36">
        <f>IF(OR(F435="",G435=""),"",F435+G435/24)</f>
        <v/>
      </c>
      <c r="I435" s="17" t="n"/>
      <c r="J435" s="25">
        <f>IF(OR(A435="",G435="",I435=""),"",IF(I435="Cancelada",0,G435))</f>
        <v/>
      </c>
      <c r="K435" s="25">
        <f>IF(OR(A435="",D435=""),"",IF(COUNTIF('Configuración'!$D$2:$D$31,A435)&gt;0,0,IF(IFERROR(VLOOKUP(D435,'Bahías'!$A$2:$J$21,3,FALSE),"No")&lt;&gt;"Sí",0,IFERROR(CHOOSE(WEEKDAY(A435,2),VLOOKUP(D435,'Bahías'!$A$2:$J$21,4,FALSE),VLOOKUP(D435,'Bahías'!$A$2:$J$21,5,FALSE),VLOOKUP(D435,'Bahías'!$A$2:$J$21,6,FALSE),VLOOKUP(D435,'Bahías'!$A$2:$J$21,7,FALSE),VLOOKUP(D435,'Bahías'!$A$2:$J$21,8,FALSE),VLOOKUP(D435,'Bahías'!$A$2:$J$21,9,FALSE),VLOOKUP(D435,'Bahías'!$A$2:$J$21,10,FALSE)),""))))</f>
        <v/>
      </c>
      <c r="L435" s="25">
        <f>IF(OR(A435="",D435=""),"",SUMIFS($J$2:$J$501,$A$2:$A$501,A435,$D$2:$D$501,D435))</f>
        <v/>
      </c>
      <c r="M435" s="25">
        <f>IF(OR(K435="",L435=""),"",K435-L435)</f>
        <v/>
      </c>
      <c r="N435" s="26">
        <f>IFERROR(L435/K435,"")</f>
        <v/>
      </c>
      <c r="O435" s="27">
        <f>IF(OR(A435="",D435="",F435="",G435="",H435="",I435=""),"",IF(COUNTIF('Configuración'!$D$2:$D$31,A435)&gt;0,"Día cerrado",IF(OR(F435&lt;'Configuración'!$B$5,H435&gt;'Configuración'!$B$6),"Fuera de horario",IF(K435=0,"Sin capacidad",IF(L435&gt;K435,"Sobrecupo",IF(I435="Cancelada","OK",IF(COUNTIFS($A$2:$A$501,A435,$D$2:$D$501,D435,$F$2:$F$501,"&lt;"&amp;H435,$H$2:$H$501,"&gt;"&amp;F435,$I$2:$I$501,"&lt;&gt;Cancelada")-1&gt;0,"Traslape","OK")))))))</f>
        <v/>
      </c>
      <c r="P435" s="23" t="n"/>
      <c r="Q435">
        <f>IFERROR(IF(INDEX('Bahías'!$A$2:$A$21,ROW()-1)="","",INDEX('Bahías'!$A$2:$A$21,ROW()-1)),"")</f>
        <v/>
      </c>
      <c r="R435">
        <f>IFERROR(IF(INDEX('Configuración'!$G$2:$G$10,ROW()-1)="","",INDEX('Configuración'!$G$2:$G$10,ROW()-1)),"")</f>
        <v/>
      </c>
    </row>
    <row r="436">
      <c r="A436" s="11" t="n"/>
      <c r="B436" s="12" t="n"/>
      <c r="C436" s="17" t="n"/>
      <c r="D436" s="17" t="n"/>
      <c r="E436" s="17" t="n"/>
      <c r="F436" s="34" t="n"/>
      <c r="G436" s="19" t="n"/>
      <c r="H436" s="35">
        <f>IF(OR(F436="",G436=""),"",F436+G436/24)</f>
        <v/>
      </c>
      <c r="I436" s="17" t="n"/>
      <c r="J436" s="5">
        <f>IF(OR(A436="",G436="",I436=""),"",IF(I436="Cancelada",0,G436))</f>
        <v/>
      </c>
      <c r="K436" s="5">
        <f>IF(OR(A436="",D436=""),"",IF(COUNTIF('Configuración'!$D$2:$D$31,A436)&gt;0,0,IF(IFERROR(VLOOKUP(D436,'Bahías'!$A$2:$J$21,3,FALSE),"No")&lt;&gt;"Sí",0,IFERROR(CHOOSE(WEEKDAY(A436,2),VLOOKUP(D436,'Bahías'!$A$2:$J$21,4,FALSE),VLOOKUP(D436,'Bahías'!$A$2:$J$21,5,FALSE),VLOOKUP(D436,'Bahías'!$A$2:$J$21,6,FALSE),VLOOKUP(D436,'Bahías'!$A$2:$J$21,7,FALSE),VLOOKUP(D436,'Bahías'!$A$2:$J$21,8,FALSE),VLOOKUP(D436,'Bahías'!$A$2:$J$21,9,FALSE),VLOOKUP(D436,'Bahías'!$A$2:$J$21,10,FALSE)),""))))</f>
        <v/>
      </c>
      <c r="L436" s="5">
        <f>IF(OR(A436="",D436=""),"",SUMIFS($J$2:$J$501,$A$2:$A$501,A436,$D$2:$D$501,D436))</f>
        <v/>
      </c>
      <c r="M436" s="5">
        <f>IF(OR(K436="",L436=""),"",K436-L436)</f>
        <v/>
      </c>
      <c r="N436" s="21">
        <f>IFERROR(L436/K436,"")</f>
        <v/>
      </c>
      <c r="O436" s="22">
        <f>IF(OR(A436="",D436="",F436="",G436="",H436="",I436=""),"",IF(COUNTIF('Configuración'!$D$2:$D$31,A436)&gt;0,"Día cerrado",IF(OR(F436&lt;'Configuración'!$B$5,H436&gt;'Configuración'!$B$6),"Fuera de horario",IF(K436=0,"Sin capacidad",IF(L436&gt;K436,"Sobrecupo",IF(I436="Cancelada","OK",IF(COUNTIFS($A$2:$A$501,A436,$D$2:$D$501,D436,$F$2:$F$501,"&lt;"&amp;H436,$H$2:$H$501,"&gt;"&amp;F436,$I$2:$I$501,"&lt;&gt;Cancelada")-1&gt;0,"Traslape","OK")))))))</f>
        <v/>
      </c>
      <c r="P436" s="23" t="n"/>
      <c r="Q436">
        <f>IFERROR(IF(INDEX('Bahías'!$A$2:$A$21,ROW()-1)="","",INDEX('Bahías'!$A$2:$A$21,ROW()-1)),"")</f>
        <v/>
      </c>
      <c r="R436">
        <f>IFERROR(IF(INDEX('Configuración'!$G$2:$G$10,ROW()-1)="","",INDEX('Configuración'!$G$2:$G$10,ROW()-1)),"")</f>
        <v/>
      </c>
    </row>
    <row r="437">
      <c r="A437" s="11" t="n"/>
      <c r="B437" s="12" t="n"/>
      <c r="C437" s="17" t="n"/>
      <c r="D437" s="17" t="n"/>
      <c r="E437" s="17" t="n"/>
      <c r="F437" s="34" t="n"/>
      <c r="G437" s="19" t="n"/>
      <c r="H437" s="36">
        <f>IF(OR(F437="",G437=""),"",F437+G437/24)</f>
        <v/>
      </c>
      <c r="I437" s="17" t="n"/>
      <c r="J437" s="25">
        <f>IF(OR(A437="",G437="",I437=""),"",IF(I437="Cancelada",0,G437))</f>
        <v/>
      </c>
      <c r="K437" s="25">
        <f>IF(OR(A437="",D437=""),"",IF(COUNTIF('Configuración'!$D$2:$D$31,A437)&gt;0,0,IF(IFERROR(VLOOKUP(D437,'Bahías'!$A$2:$J$21,3,FALSE),"No")&lt;&gt;"Sí",0,IFERROR(CHOOSE(WEEKDAY(A437,2),VLOOKUP(D437,'Bahías'!$A$2:$J$21,4,FALSE),VLOOKUP(D437,'Bahías'!$A$2:$J$21,5,FALSE),VLOOKUP(D437,'Bahías'!$A$2:$J$21,6,FALSE),VLOOKUP(D437,'Bahías'!$A$2:$J$21,7,FALSE),VLOOKUP(D437,'Bahías'!$A$2:$J$21,8,FALSE),VLOOKUP(D437,'Bahías'!$A$2:$J$21,9,FALSE),VLOOKUP(D437,'Bahías'!$A$2:$J$21,10,FALSE)),""))))</f>
        <v/>
      </c>
      <c r="L437" s="25">
        <f>IF(OR(A437="",D437=""),"",SUMIFS($J$2:$J$501,$A$2:$A$501,A437,$D$2:$D$501,D437))</f>
        <v/>
      </c>
      <c r="M437" s="25">
        <f>IF(OR(K437="",L437=""),"",K437-L437)</f>
        <v/>
      </c>
      <c r="N437" s="26">
        <f>IFERROR(L437/K437,"")</f>
        <v/>
      </c>
      <c r="O437" s="27">
        <f>IF(OR(A437="",D437="",F437="",G437="",H437="",I437=""),"",IF(COUNTIF('Configuración'!$D$2:$D$31,A437)&gt;0,"Día cerrado",IF(OR(F437&lt;'Configuración'!$B$5,H437&gt;'Configuración'!$B$6),"Fuera de horario",IF(K437=0,"Sin capacidad",IF(L437&gt;K437,"Sobrecupo",IF(I437="Cancelada","OK",IF(COUNTIFS($A$2:$A$501,A437,$D$2:$D$501,D437,$F$2:$F$501,"&lt;"&amp;H437,$H$2:$H$501,"&gt;"&amp;F437,$I$2:$I$501,"&lt;&gt;Cancelada")-1&gt;0,"Traslape","OK")))))))</f>
        <v/>
      </c>
      <c r="P437" s="23" t="n"/>
      <c r="Q437">
        <f>IFERROR(IF(INDEX('Bahías'!$A$2:$A$21,ROW()-1)="","",INDEX('Bahías'!$A$2:$A$21,ROW()-1)),"")</f>
        <v/>
      </c>
      <c r="R437">
        <f>IFERROR(IF(INDEX('Configuración'!$G$2:$G$10,ROW()-1)="","",INDEX('Configuración'!$G$2:$G$10,ROW()-1)),"")</f>
        <v/>
      </c>
    </row>
    <row r="438">
      <c r="A438" s="11" t="n"/>
      <c r="B438" s="12" t="n"/>
      <c r="C438" s="17" t="n"/>
      <c r="D438" s="17" t="n"/>
      <c r="E438" s="17" t="n"/>
      <c r="F438" s="34" t="n"/>
      <c r="G438" s="19" t="n"/>
      <c r="H438" s="35">
        <f>IF(OR(F438="",G438=""),"",F438+G438/24)</f>
        <v/>
      </c>
      <c r="I438" s="17" t="n"/>
      <c r="J438" s="5">
        <f>IF(OR(A438="",G438="",I438=""),"",IF(I438="Cancelada",0,G438))</f>
        <v/>
      </c>
      <c r="K438" s="5">
        <f>IF(OR(A438="",D438=""),"",IF(COUNTIF('Configuración'!$D$2:$D$31,A438)&gt;0,0,IF(IFERROR(VLOOKUP(D438,'Bahías'!$A$2:$J$21,3,FALSE),"No")&lt;&gt;"Sí",0,IFERROR(CHOOSE(WEEKDAY(A438,2),VLOOKUP(D438,'Bahías'!$A$2:$J$21,4,FALSE),VLOOKUP(D438,'Bahías'!$A$2:$J$21,5,FALSE),VLOOKUP(D438,'Bahías'!$A$2:$J$21,6,FALSE),VLOOKUP(D438,'Bahías'!$A$2:$J$21,7,FALSE),VLOOKUP(D438,'Bahías'!$A$2:$J$21,8,FALSE),VLOOKUP(D438,'Bahías'!$A$2:$J$21,9,FALSE),VLOOKUP(D438,'Bahías'!$A$2:$J$21,10,FALSE)),""))))</f>
        <v/>
      </c>
      <c r="L438" s="5">
        <f>IF(OR(A438="",D438=""),"",SUMIFS($J$2:$J$501,$A$2:$A$501,A438,$D$2:$D$501,D438))</f>
        <v/>
      </c>
      <c r="M438" s="5">
        <f>IF(OR(K438="",L438=""),"",K438-L438)</f>
        <v/>
      </c>
      <c r="N438" s="21">
        <f>IFERROR(L438/K438,"")</f>
        <v/>
      </c>
      <c r="O438" s="22">
        <f>IF(OR(A438="",D438="",F438="",G438="",H438="",I438=""),"",IF(COUNTIF('Configuración'!$D$2:$D$31,A438)&gt;0,"Día cerrado",IF(OR(F438&lt;'Configuración'!$B$5,H438&gt;'Configuración'!$B$6),"Fuera de horario",IF(K438=0,"Sin capacidad",IF(L438&gt;K438,"Sobrecupo",IF(I438="Cancelada","OK",IF(COUNTIFS($A$2:$A$501,A438,$D$2:$D$501,D438,$F$2:$F$501,"&lt;"&amp;H438,$H$2:$H$501,"&gt;"&amp;F438,$I$2:$I$501,"&lt;&gt;Cancelada")-1&gt;0,"Traslape","OK")))))))</f>
        <v/>
      </c>
      <c r="P438" s="23" t="n"/>
      <c r="Q438">
        <f>IFERROR(IF(INDEX('Bahías'!$A$2:$A$21,ROW()-1)="","",INDEX('Bahías'!$A$2:$A$21,ROW()-1)),"")</f>
        <v/>
      </c>
      <c r="R438">
        <f>IFERROR(IF(INDEX('Configuración'!$G$2:$G$10,ROW()-1)="","",INDEX('Configuración'!$G$2:$G$10,ROW()-1)),"")</f>
        <v/>
      </c>
    </row>
    <row r="439">
      <c r="A439" s="11" t="n"/>
      <c r="B439" s="12" t="n"/>
      <c r="C439" s="17" t="n"/>
      <c r="D439" s="17" t="n"/>
      <c r="E439" s="17" t="n"/>
      <c r="F439" s="34" t="n"/>
      <c r="G439" s="19" t="n"/>
      <c r="H439" s="36">
        <f>IF(OR(F439="",G439=""),"",F439+G439/24)</f>
        <v/>
      </c>
      <c r="I439" s="17" t="n"/>
      <c r="J439" s="25">
        <f>IF(OR(A439="",G439="",I439=""),"",IF(I439="Cancelada",0,G439))</f>
        <v/>
      </c>
      <c r="K439" s="25">
        <f>IF(OR(A439="",D439=""),"",IF(COUNTIF('Configuración'!$D$2:$D$31,A439)&gt;0,0,IF(IFERROR(VLOOKUP(D439,'Bahías'!$A$2:$J$21,3,FALSE),"No")&lt;&gt;"Sí",0,IFERROR(CHOOSE(WEEKDAY(A439,2),VLOOKUP(D439,'Bahías'!$A$2:$J$21,4,FALSE),VLOOKUP(D439,'Bahías'!$A$2:$J$21,5,FALSE),VLOOKUP(D439,'Bahías'!$A$2:$J$21,6,FALSE),VLOOKUP(D439,'Bahías'!$A$2:$J$21,7,FALSE),VLOOKUP(D439,'Bahías'!$A$2:$J$21,8,FALSE),VLOOKUP(D439,'Bahías'!$A$2:$J$21,9,FALSE),VLOOKUP(D439,'Bahías'!$A$2:$J$21,10,FALSE)),""))))</f>
        <v/>
      </c>
      <c r="L439" s="25">
        <f>IF(OR(A439="",D439=""),"",SUMIFS($J$2:$J$501,$A$2:$A$501,A439,$D$2:$D$501,D439))</f>
        <v/>
      </c>
      <c r="M439" s="25">
        <f>IF(OR(K439="",L439=""),"",K439-L439)</f>
        <v/>
      </c>
      <c r="N439" s="26">
        <f>IFERROR(L439/K439,"")</f>
        <v/>
      </c>
      <c r="O439" s="27">
        <f>IF(OR(A439="",D439="",F439="",G439="",H439="",I439=""),"",IF(COUNTIF('Configuración'!$D$2:$D$31,A439)&gt;0,"Día cerrado",IF(OR(F439&lt;'Configuración'!$B$5,H439&gt;'Configuración'!$B$6),"Fuera de horario",IF(K439=0,"Sin capacidad",IF(L439&gt;K439,"Sobrecupo",IF(I439="Cancelada","OK",IF(COUNTIFS($A$2:$A$501,A439,$D$2:$D$501,D439,$F$2:$F$501,"&lt;"&amp;H439,$H$2:$H$501,"&gt;"&amp;F439,$I$2:$I$501,"&lt;&gt;Cancelada")-1&gt;0,"Traslape","OK")))))))</f>
        <v/>
      </c>
      <c r="P439" s="23" t="n"/>
      <c r="Q439">
        <f>IFERROR(IF(INDEX('Bahías'!$A$2:$A$21,ROW()-1)="","",INDEX('Bahías'!$A$2:$A$21,ROW()-1)),"")</f>
        <v/>
      </c>
      <c r="R439">
        <f>IFERROR(IF(INDEX('Configuración'!$G$2:$G$10,ROW()-1)="","",INDEX('Configuración'!$G$2:$G$10,ROW()-1)),"")</f>
        <v/>
      </c>
    </row>
    <row r="440">
      <c r="A440" s="11" t="n"/>
      <c r="B440" s="12" t="n"/>
      <c r="C440" s="17" t="n"/>
      <c r="D440" s="17" t="n"/>
      <c r="E440" s="17" t="n"/>
      <c r="F440" s="34" t="n"/>
      <c r="G440" s="19" t="n"/>
      <c r="H440" s="35">
        <f>IF(OR(F440="",G440=""),"",F440+G440/24)</f>
        <v/>
      </c>
      <c r="I440" s="17" t="n"/>
      <c r="J440" s="5">
        <f>IF(OR(A440="",G440="",I440=""),"",IF(I440="Cancelada",0,G440))</f>
        <v/>
      </c>
      <c r="K440" s="5">
        <f>IF(OR(A440="",D440=""),"",IF(COUNTIF('Configuración'!$D$2:$D$31,A440)&gt;0,0,IF(IFERROR(VLOOKUP(D440,'Bahías'!$A$2:$J$21,3,FALSE),"No")&lt;&gt;"Sí",0,IFERROR(CHOOSE(WEEKDAY(A440,2),VLOOKUP(D440,'Bahías'!$A$2:$J$21,4,FALSE),VLOOKUP(D440,'Bahías'!$A$2:$J$21,5,FALSE),VLOOKUP(D440,'Bahías'!$A$2:$J$21,6,FALSE),VLOOKUP(D440,'Bahías'!$A$2:$J$21,7,FALSE),VLOOKUP(D440,'Bahías'!$A$2:$J$21,8,FALSE),VLOOKUP(D440,'Bahías'!$A$2:$J$21,9,FALSE),VLOOKUP(D440,'Bahías'!$A$2:$J$21,10,FALSE)),""))))</f>
        <v/>
      </c>
      <c r="L440" s="5">
        <f>IF(OR(A440="",D440=""),"",SUMIFS($J$2:$J$501,$A$2:$A$501,A440,$D$2:$D$501,D440))</f>
        <v/>
      </c>
      <c r="M440" s="5">
        <f>IF(OR(K440="",L440=""),"",K440-L440)</f>
        <v/>
      </c>
      <c r="N440" s="21">
        <f>IFERROR(L440/K440,"")</f>
        <v/>
      </c>
      <c r="O440" s="22">
        <f>IF(OR(A440="",D440="",F440="",G440="",H440="",I440=""),"",IF(COUNTIF('Configuración'!$D$2:$D$31,A440)&gt;0,"Día cerrado",IF(OR(F440&lt;'Configuración'!$B$5,H440&gt;'Configuración'!$B$6),"Fuera de horario",IF(K440=0,"Sin capacidad",IF(L440&gt;K440,"Sobrecupo",IF(I440="Cancelada","OK",IF(COUNTIFS($A$2:$A$501,A440,$D$2:$D$501,D440,$F$2:$F$501,"&lt;"&amp;H440,$H$2:$H$501,"&gt;"&amp;F440,$I$2:$I$501,"&lt;&gt;Cancelada")-1&gt;0,"Traslape","OK")))))))</f>
        <v/>
      </c>
      <c r="P440" s="23" t="n"/>
      <c r="Q440">
        <f>IFERROR(IF(INDEX('Bahías'!$A$2:$A$21,ROW()-1)="","",INDEX('Bahías'!$A$2:$A$21,ROW()-1)),"")</f>
        <v/>
      </c>
      <c r="R440">
        <f>IFERROR(IF(INDEX('Configuración'!$G$2:$G$10,ROW()-1)="","",INDEX('Configuración'!$G$2:$G$10,ROW()-1)),"")</f>
        <v/>
      </c>
    </row>
    <row r="441">
      <c r="A441" s="11" t="n"/>
      <c r="B441" s="12" t="n"/>
      <c r="C441" s="17" t="n"/>
      <c r="D441" s="17" t="n"/>
      <c r="E441" s="17" t="n"/>
      <c r="F441" s="34" t="n"/>
      <c r="G441" s="19" t="n"/>
      <c r="H441" s="36">
        <f>IF(OR(F441="",G441=""),"",F441+G441/24)</f>
        <v/>
      </c>
      <c r="I441" s="17" t="n"/>
      <c r="J441" s="25">
        <f>IF(OR(A441="",G441="",I441=""),"",IF(I441="Cancelada",0,G441))</f>
        <v/>
      </c>
      <c r="K441" s="25">
        <f>IF(OR(A441="",D441=""),"",IF(COUNTIF('Configuración'!$D$2:$D$31,A441)&gt;0,0,IF(IFERROR(VLOOKUP(D441,'Bahías'!$A$2:$J$21,3,FALSE),"No")&lt;&gt;"Sí",0,IFERROR(CHOOSE(WEEKDAY(A441,2),VLOOKUP(D441,'Bahías'!$A$2:$J$21,4,FALSE),VLOOKUP(D441,'Bahías'!$A$2:$J$21,5,FALSE),VLOOKUP(D441,'Bahías'!$A$2:$J$21,6,FALSE),VLOOKUP(D441,'Bahías'!$A$2:$J$21,7,FALSE),VLOOKUP(D441,'Bahías'!$A$2:$J$21,8,FALSE),VLOOKUP(D441,'Bahías'!$A$2:$J$21,9,FALSE),VLOOKUP(D441,'Bahías'!$A$2:$J$21,10,FALSE)),""))))</f>
        <v/>
      </c>
      <c r="L441" s="25">
        <f>IF(OR(A441="",D441=""),"",SUMIFS($J$2:$J$501,$A$2:$A$501,A441,$D$2:$D$501,D441))</f>
        <v/>
      </c>
      <c r="M441" s="25">
        <f>IF(OR(K441="",L441=""),"",K441-L441)</f>
        <v/>
      </c>
      <c r="N441" s="26">
        <f>IFERROR(L441/K441,"")</f>
        <v/>
      </c>
      <c r="O441" s="27">
        <f>IF(OR(A441="",D441="",F441="",G441="",H441="",I441=""),"",IF(COUNTIF('Configuración'!$D$2:$D$31,A441)&gt;0,"Día cerrado",IF(OR(F441&lt;'Configuración'!$B$5,H441&gt;'Configuración'!$B$6),"Fuera de horario",IF(K441=0,"Sin capacidad",IF(L441&gt;K441,"Sobrecupo",IF(I441="Cancelada","OK",IF(COUNTIFS($A$2:$A$501,A441,$D$2:$D$501,D441,$F$2:$F$501,"&lt;"&amp;H441,$H$2:$H$501,"&gt;"&amp;F441,$I$2:$I$501,"&lt;&gt;Cancelada")-1&gt;0,"Traslape","OK")))))))</f>
        <v/>
      </c>
      <c r="P441" s="23" t="n"/>
      <c r="Q441">
        <f>IFERROR(IF(INDEX('Bahías'!$A$2:$A$21,ROW()-1)="","",INDEX('Bahías'!$A$2:$A$21,ROW()-1)),"")</f>
        <v/>
      </c>
      <c r="R441">
        <f>IFERROR(IF(INDEX('Configuración'!$G$2:$G$10,ROW()-1)="","",INDEX('Configuración'!$G$2:$G$10,ROW()-1)),"")</f>
        <v/>
      </c>
    </row>
    <row r="442">
      <c r="A442" s="11" t="n"/>
      <c r="B442" s="12" t="n"/>
      <c r="C442" s="17" t="n"/>
      <c r="D442" s="17" t="n"/>
      <c r="E442" s="17" t="n"/>
      <c r="F442" s="34" t="n"/>
      <c r="G442" s="19" t="n"/>
      <c r="H442" s="35">
        <f>IF(OR(F442="",G442=""),"",F442+G442/24)</f>
        <v/>
      </c>
      <c r="I442" s="17" t="n"/>
      <c r="J442" s="5">
        <f>IF(OR(A442="",G442="",I442=""),"",IF(I442="Cancelada",0,G442))</f>
        <v/>
      </c>
      <c r="K442" s="5">
        <f>IF(OR(A442="",D442=""),"",IF(COUNTIF('Configuración'!$D$2:$D$31,A442)&gt;0,0,IF(IFERROR(VLOOKUP(D442,'Bahías'!$A$2:$J$21,3,FALSE),"No")&lt;&gt;"Sí",0,IFERROR(CHOOSE(WEEKDAY(A442,2),VLOOKUP(D442,'Bahías'!$A$2:$J$21,4,FALSE),VLOOKUP(D442,'Bahías'!$A$2:$J$21,5,FALSE),VLOOKUP(D442,'Bahías'!$A$2:$J$21,6,FALSE),VLOOKUP(D442,'Bahías'!$A$2:$J$21,7,FALSE),VLOOKUP(D442,'Bahías'!$A$2:$J$21,8,FALSE),VLOOKUP(D442,'Bahías'!$A$2:$J$21,9,FALSE),VLOOKUP(D442,'Bahías'!$A$2:$J$21,10,FALSE)),""))))</f>
        <v/>
      </c>
      <c r="L442" s="5">
        <f>IF(OR(A442="",D442=""),"",SUMIFS($J$2:$J$501,$A$2:$A$501,A442,$D$2:$D$501,D442))</f>
        <v/>
      </c>
      <c r="M442" s="5">
        <f>IF(OR(K442="",L442=""),"",K442-L442)</f>
        <v/>
      </c>
      <c r="N442" s="21">
        <f>IFERROR(L442/K442,"")</f>
        <v/>
      </c>
      <c r="O442" s="22">
        <f>IF(OR(A442="",D442="",F442="",G442="",H442="",I442=""),"",IF(COUNTIF('Configuración'!$D$2:$D$31,A442)&gt;0,"Día cerrado",IF(OR(F442&lt;'Configuración'!$B$5,H442&gt;'Configuración'!$B$6),"Fuera de horario",IF(K442=0,"Sin capacidad",IF(L442&gt;K442,"Sobrecupo",IF(I442="Cancelada","OK",IF(COUNTIFS($A$2:$A$501,A442,$D$2:$D$501,D442,$F$2:$F$501,"&lt;"&amp;H442,$H$2:$H$501,"&gt;"&amp;F442,$I$2:$I$501,"&lt;&gt;Cancelada")-1&gt;0,"Traslape","OK")))))))</f>
        <v/>
      </c>
      <c r="P442" s="23" t="n"/>
      <c r="Q442">
        <f>IFERROR(IF(INDEX('Bahías'!$A$2:$A$21,ROW()-1)="","",INDEX('Bahías'!$A$2:$A$21,ROW()-1)),"")</f>
        <v/>
      </c>
      <c r="R442">
        <f>IFERROR(IF(INDEX('Configuración'!$G$2:$G$10,ROW()-1)="","",INDEX('Configuración'!$G$2:$G$10,ROW()-1)),"")</f>
        <v/>
      </c>
    </row>
    <row r="443">
      <c r="A443" s="11" t="n"/>
      <c r="B443" s="12" t="n"/>
      <c r="C443" s="17" t="n"/>
      <c r="D443" s="17" t="n"/>
      <c r="E443" s="17" t="n"/>
      <c r="F443" s="34" t="n"/>
      <c r="G443" s="19" t="n"/>
      <c r="H443" s="36">
        <f>IF(OR(F443="",G443=""),"",F443+G443/24)</f>
        <v/>
      </c>
      <c r="I443" s="17" t="n"/>
      <c r="J443" s="25">
        <f>IF(OR(A443="",G443="",I443=""),"",IF(I443="Cancelada",0,G443))</f>
        <v/>
      </c>
      <c r="K443" s="25">
        <f>IF(OR(A443="",D443=""),"",IF(COUNTIF('Configuración'!$D$2:$D$31,A443)&gt;0,0,IF(IFERROR(VLOOKUP(D443,'Bahías'!$A$2:$J$21,3,FALSE),"No")&lt;&gt;"Sí",0,IFERROR(CHOOSE(WEEKDAY(A443,2),VLOOKUP(D443,'Bahías'!$A$2:$J$21,4,FALSE),VLOOKUP(D443,'Bahías'!$A$2:$J$21,5,FALSE),VLOOKUP(D443,'Bahías'!$A$2:$J$21,6,FALSE),VLOOKUP(D443,'Bahías'!$A$2:$J$21,7,FALSE),VLOOKUP(D443,'Bahías'!$A$2:$J$21,8,FALSE),VLOOKUP(D443,'Bahías'!$A$2:$J$21,9,FALSE),VLOOKUP(D443,'Bahías'!$A$2:$J$21,10,FALSE)),""))))</f>
        <v/>
      </c>
      <c r="L443" s="25">
        <f>IF(OR(A443="",D443=""),"",SUMIFS($J$2:$J$501,$A$2:$A$501,A443,$D$2:$D$501,D443))</f>
        <v/>
      </c>
      <c r="M443" s="25">
        <f>IF(OR(K443="",L443=""),"",K443-L443)</f>
        <v/>
      </c>
      <c r="N443" s="26">
        <f>IFERROR(L443/K443,"")</f>
        <v/>
      </c>
      <c r="O443" s="27">
        <f>IF(OR(A443="",D443="",F443="",G443="",H443="",I443=""),"",IF(COUNTIF('Configuración'!$D$2:$D$31,A443)&gt;0,"Día cerrado",IF(OR(F443&lt;'Configuración'!$B$5,H443&gt;'Configuración'!$B$6),"Fuera de horario",IF(K443=0,"Sin capacidad",IF(L443&gt;K443,"Sobrecupo",IF(I443="Cancelada","OK",IF(COUNTIFS($A$2:$A$501,A443,$D$2:$D$501,D443,$F$2:$F$501,"&lt;"&amp;H443,$H$2:$H$501,"&gt;"&amp;F443,$I$2:$I$501,"&lt;&gt;Cancelada")-1&gt;0,"Traslape","OK")))))))</f>
        <v/>
      </c>
      <c r="P443" s="23" t="n"/>
      <c r="Q443">
        <f>IFERROR(IF(INDEX('Bahías'!$A$2:$A$21,ROW()-1)="","",INDEX('Bahías'!$A$2:$A$21,ROW()-1)),"")</f>
        <v/>
      </c>
      <c r="R443">
        <f>IFERROR(IF(INDEX('Configuración'!$G$2:$G$10,ROW()-1)="","",INDEX('Configuración'!$G$2:$G$10,ROW()-1)),"")</f>
        <v/>
      </c>
    </row>
    <row r="444">
      <c r="A444" s="11" t="n"/>
      <c r="B444" s="12" t="n"/>
      <c r="C444" s="17" t="n"/>
      <c r="D444" s="17" t="n"/>
      <c r="E444" s="17" t="n"/>
      <c r="F444" s="34" t="n"/>
      <c r="G444" s="19" t="n"/>
      <c r="H444" s="35">
        <f>IF(OR(F444="",G444=""),"",F444+G444/24)</f>
        <v/>
      </c>
      <c r="I444" s="17" t="n"/>
      <c r="J444" s="5">
        <f>IF(OR(A444="",G444="",I444=""),"",IF(I444="Cancelada",0,G444))</f>
        <v/>
      </c>
      <c r="K444" s="5">
        <f>IF(OR(A444="",D444=""),"",IF(COUNTIF('Configuración'!$D$2:$D$31,A444)&gt;0,0,IF(IFERROR(VLOOKUP(D444,'Bahías'!$A$2:$J$21,3,FALSE),"No")&lt;&gt;"Sí",0,IFERROR(CHOOSE(WEEKDAY(A444,2),VLOOKUP(D444,'Bahías'!$A$2:$J$21,4,FALSE),VLOOKUP(D444,'Bahías'!$A$2:$J$21,5,FALSE),VLOOKUP(D444,'Bahías'!$A$2:$J$21,6,FALSE),VLOOKUP(D444,'Bahías'!$A$2:$J$21,7,FALSE),VLOOKUP(D444,'Bahías'!$A$2:$J$21,8,FALSE),VLOOKUP(D444,'Bahías'!$A$2:$J$21,9,FALSE),VLOOKUP(D444,'Bahías'!$A$2:$J$21,10,FALSE)),""))))</f>
        <v/>
      </c>
      <c r="L444" s="5">
        <f>IF(OR(A444="",D444=""),"",SUMIFS($J$2:$J$501,$A$2:$A$501,A444,$D$2:$D$501,D444))</f>
        <v/>
      </c>
      <c r="M444" s="5">
        <f>IF(OR(K444="",L444=""),"",K444-L444)</f>
        <v/>
      </c>
      <c r="N444" s="21">
        <f>IFERROR(L444/K444,"")</f>
        <v/>
      </c>
      <c r="O444" s="22">
        <f>IF(OR(A444="",D444="",F444="",G444="",H444="",I444=""),"",IF(COUNTIF('Configuración'!$D$2:$D$31,A444)&gt;0,"Día cerrado",IF(OR(F444&lt;'Configuración'!$B$5,H444&gt;'Configuración'!$B$6),"Fuera de horario",IF(K444=0,"Sin capacidad",IF(L444&gt;K444,"Sobrecupo",IF(I444="Cancelada","OK",IF(COUNTIFS($A$2:$A$501,A444,$D$2:$D$501,D444,$F$2:$F$501,"&lt;"&amp;H444,$H$2:$H$501,"&gt;"&amp;F444,$I$2:$I$501,"&lt;&gt;Cancelada")-1&gt;0,"Traslape","OK")))))))</f>
        <v/>
      </c>
      <c r="P444" s="23" t="n"/>
      <c r="Q444">
        <f>IFERROR(IF(INDEX('Bahías'!$A$2:$A$21,ROW()-1)="","",INDEX('Bahías'!$A$2:$A$21,ROW()-1)),"")</f>
        <v/>
      </c>
      <c r="R444">
        <f>IFERROR(IF(INDEX('Configuración'!$G$2:$G$10,ROW()-1)="","",INDEX('Configuración'!$G$2:$G$10,ROW()-1)),"")</f>
        <v/>
      </c>
    </row>
    <row r="445">
      <c r="A445" s="11" t="n"/>
      <c r="B445" s="12" t="n"/>
      <c r="C445" s="17" t="n"/>
      <c r="D445" s="17" t="n"/>
      <c r="E445" s="17" t="n"/>
      <c r="F445" s="34" t="n"/>
      <c r="G445" s="19" t="n"/>
      <c r="H445" s="36">
        <f>IF(OR(F445="",G445=""),"",F445+G445/24)</f>
        <v/>
      </c>
      <c r="I445" s="17" t="n"/>
      <c r="J445" s="25">
        <f>IF(OR(A445="",G445="",I445=""),"",IF(I445="Cancelada",0,G445))</f>
        <v/>
      </c>
      <c r="K445" s="25">
        <f>IF(OR(A445="",D445=""),"",IF(COUNTIF('Configuración'!$D$2:$D$31,A445)&gt;0,0,IF(IFERROR(VLOOKUP(D445,'Bahías'!$A$2:$J$21,3,FALSE),"No")&lt;&gt;"Sí",0,IFERROR(CHOOSE(WEEKDAY(A445,2),VLOOKUP(D445,'Bahías'!$A$2:$J$21,4,FALSE),VLOOKUP(D445,'Bahías'!$A$2:$J$21,5,FALSE),VLOOKUP(D445,'Bahías'!$A$2:$J$21,6,FALSE),VLOOKUP(D445,'Bahías'!$A$2:$J$21,7,FALSE),VLOOKUP(D445,'Bahías'!$A$2:$J$21,8,FALSE),VLOOKUP(D445,'Bahías'!$A$2:$J$21,9,FALSE),VLOOKUP(D445,'Bahías'!$A$2:$J$21,10,FALSE)),""))))</f>
        <v/>
      </c>
      <c r="L445" s="25">
        <f>IF(OR(A445="",D445=""),"",SUMIFS($J$2:$J$501,$A$2:$A$501,A445,$D$2:$D$501,D445))</f>
        <v/>
      </c>
      <c r="M445" s="25">
        <f>IF(OR(K445="",L445=""),"",K445-L445)</f>
        <v/>
      </c>
      <c r="N445" s="26">
        <f>IFERROR(L445/K445,"")</f>
        <v/>
      </c>
      <c r="O445" s="27">
        <f>IF(OR(A445="",D445="",F445="",G445="",H445="",I445=""),"",IF(COUNTIF('Configuración'!$D$2:$D$31,A445)&gt;0,"Día cerrado",IF(OR(F445&lt;'Configuración'!$B$5,H445&gt;'Configuración'!$B$6),"Fuera de horario",IF(K445=0,"Sin capacidad",IF(L445&gt;K445,"Sobrecupo",IF(I445="Cancelada","OK",IF(COUNTIFS($A$2:$A$501,A445,$D$2:$D$501,D445,$F$2:$F$501,"&lt;"&amp;H445,$H$2:$H$501,"&gt;"&amp;F445,$I$2:$I$501,"&lt;&gt;Cancelada")-1&gt;0,"Traslape","OK")))))))</f>
        <v/>
      </c>
      <c r="P445" s="23" t="n"/>
      <c r="Q445">
        <f>IFERROR(IF(INDEX('Bahías'!$A$2:$A$21,ROW()-1)="","",INDEX('Bahías'!$A$2:$A$21,ROW()-1)),"")</f>
        <v/>
      </c>
      <c r="R445">
        <f>IFERROR(IF(INDEX('Configuración'!$G$2:$G$10,ROW()-1)="","",INDEX('Configuración'!$G$2:$G$10,ROW()-1)),"")</f>
        <v/>
      </c>
    </row>
    <row r="446">
      <c r="A446" s="11" t="n"/>
      <c r="B446" s="12" t="n"/>
      <c r="C446" s="17" t="n"/>
      <c r="D446" s="17" t="n"/>
      <c r="E446" s="17" t="n"/>
      <c r="F446" s="34" t="n"/>
      <c r="G446" s="19" t="n"/>
      <c r="H446" s="35">
        <f>IF(OR(F446="",G446=""),"",F446+G446/24)</f>
        <v/>
      </c>
      <c r="I446" s="17" t="n"/>
      <c r="J446" s="5">
        <f>IF(OR(A446="",G446="",I446=""),"",IF(I446="Cancelada",0,G446))</f>
        <v/>
      </c>
      <c r="K446" s="5">
        <f>IF(OR(A446="",D446=""),"",IF(COUNTIF('Configuración'!$D$2:$D$31,A446)&gt;0,0,IF(IFERROR(VLOOKUP(D446,'Bahías'!$A$2:$J$21,3,FALSE),"No")&lt;&gt;"Sí",0,IFERROR(CHOOSE(WEEKDAY(A446,2),VLOOKUP(D446,'Bahías'!$A$2:$J$21,4,FALSE),VLOOKUP(D446,'Bahías'!$A$2:$J$21,5,FALSE),VLOOKUP(D446,'Bahías'!$A$2:$J$21,6,FALSE),VLOOKUP(D446,'Bahías'!$A$2:$J$21,7,FALSE),VLOOKUP(D446,'Bahías'!$A$2:$J$21,8,FALSE),VLOOKUP(D446,'Bahías'!$A$2:$J$21,9,FALSE),VLOOKUP(D446,'Bahías'!$A$2:$J$21,10,FALSE)),""))))</f>
        <v/>
      </c>
      <c r="L446" s="5">
        <f>IF(OR(A446="",D446=""),"",SUMIFS($J$2:$J$501,$A$2:$A$501,A446,$D$2:$D$501,D446))</f>
        <v/>
      </c>
      <c r="M446" s="5">
        <f>IF(OR(K446="",L446=""),"",K446-L446)</f>
        <v/>
      </c>
      <c r="N446" s="21">
        <f>IFERROR(L446/K446,"")</f>
        <v/>
      </c>
      <c r="O446" s="22">
        <f>IF(OR(A446="",D446="",F446="",G446="",H446="",I446=""),"",IF(COUNTIF('Configuración'!$D$2:$D$31,A446)&gt;0,"Día cerrado",IF(OR(F446&lt;'Configuración'!$B$5,H446&gt;'Configuración'!$B$6),"Fuera de horario",IF(K446=0,"Sin capacidad",IF(L446&gt;K446,"Sobrecupo",IF(I446="Cancelada","OK",IF(COUNTIFS($A$2:$A$501,A446,$D$2:$D$501,D446,$F$2:$F$501,"&lt;"&amp;H446,$H$2:$H$501,"&gt;"&amp;F446,$I$2:$I$501,"&lt;&gt;Cancelada")-1&gt;0,"Traslape","OK")))))))</f>
        <v/>
      </c>
      <c r="P446" s="23" t="n"/>
      <c r="Q446">
        <f>IFERROR(IF(INDEX('Bahías'!$A$2:$A$21,ROW()-1)="","",INDEX('Bahías'!$A$2:$A$21,ROW()-1)),"")</f>
        <v/>
      </c>
      <c r="R446">
        <f>IFERROR(IF(INDEX('Configuración'!$G$2:$G$10,ROW()-1)="","",INDEX('Configuración'!$G$2:$G$10,ROW()-1)),"")</f>
        <v/>
      </c>
    </row>
    <row r="447">
      <c r="A447" s="11" t="n"/>
      <c r="B447" s="12" t="n"/>
      <c r="C447" s="17" t="n"/>
      <c r="D447" s="17" t="n"/>
      <c r="E447" s="17" t="n"/>
      <c r="F447" s="34" t="n"/>
      <c r="G447" s="19" t="n"/>
      <c r="H447" s="36">
        <f>IF(OR(F447="",G447=""),"",F447+G447/24)</f>
        <v/>
      </c>
      <c r="I447" s="17" t="n"/>
      <c r="J447" s="25">
        <f>IF(OR(A447="",G447="",I447=""),"",IF(I447="Cancelada",0,G447))</f>
        <v/>
      </c>
      <c r="K447" s="25">
        <f>IF(OR(A447="",D447=""),"",IF(COUNTIF('Configuración'!$D$2:$D$31,A447)&gt;0,0,IF(IFERROR(VLOOKUP(D447,'Bahías'!$A$2:$J$21,3,FALSE),"No")&lt;&gt;"Sí",0,IFERROR(CHOOSE(WEEKDAY(A447,2),VLOOKUP(D447,'Bahías'!$A$2:$J$21,4,FALSE),VLOOKUP(D447,'Bahías'!$A$2:$J$21,5,FALSE),VLOOKUP(D447,'Bahías'!$A$2:$J$21,6,FALSE),VLOOKUP(D447,'Bahías'!$A$2:$J$21,7,FALSE),VLOOKUP(D447,'Bahías'!$A$2:$J$21,8,FALSE),VLOOKUP(D447,'Bahías'!$A$2:$J$21,9,FALSE),VLOOKUP(D447,'Bahías'!$A$2:$J$21,10,FALSE)),""))))</f>
        <v/>
      </c>
      <c r="L447" s="25">
        <f>IF(OR(A447="",D447=""),"",SUMIFS($J$2:$J$501,$A$2:$A$501,A447,$D$2:$D$501,D447))</f>
        <v/>
      </c>
      <c r="M447" s="25">
        <f>IF(OR(K447="",L447=""),"",K447-L447)</f>
        <v/>
      </c>
      <c r="N447" s="26">
        <f>IFERROR(L447/K447,"")</f>
        <v/>
      </c>
      <c r="O447" s="27">
        <f>IF(OR(A447="",D447="",F447="",G447="",H447="",I447=""),"",IF(COUNTIF('Configuración'!$D$2:$D$31,A447)&gt;0,"Día cerrado",IF(OR(F447&lt;'Configuración'!$B$5,H447&gt;'Configuración'!$B$6),"Fuera de horario",IF(K447=0,"Sin capacidad",IF(L447&gt;K447,"Sobrecupo",IF(I447="Cancelada","OK",IF(COUNTIFS($A$2:$A$501,A447,$D$2:$D$501,D447,$F$2:$F$501,"&lt;"&amp;H447,$H$2:$H$501,"&gt;"&amp;F447,$I$2:$I$501,"&lt;&gt;Cancelada")-1&gt;0,"Traslape","OK")))))))</f>
        <v/>
      </c>
      <c r="P447" s="23" t="n"/>
      <c r="Q447">
        <f>IFERROR(IF(INDEX('Bahías'!$A$2:$A$21,ROW()-1)="","",INDEX('Bahías'!$A$2:$A$21,ROW()-1)),"")</f>
        <v/>
      </c>
      <c r="R447">
        <f>IFERROR(IF(INDEX('Configuración'!$G$2:$G$10,ROW()-1)="","",INDEX('Configuración'!$G$2:$G$10,ROW()-1)),"")</f>
        <v/>
      </c>
    </row>
    <row r="448">
      <c r="A448" s="11" t="n"/>
      <c r="B448" s="12" t="n"/>
      <c r="C448" s="17" t="n"/>
      <c r="D448" s="17" t="n"/>
      <c r="E448" s="17" t="n"/>
      <c r="F448" s="34" t="n"/>
      <c r="G448" s="19" t="n"/>
      <c r="H448" s="35">
        <f>IF(OR(F448="",G448=""),"",F448+G448/24)</f>
        <v/>
      </c>
      <c r="I448" s="17" t="n"/>
      <c r="J448" s="5">
        <f>IF(OR(A448="",G448="",I448=""),"",IF(I448="Cancelada",0,G448))</f>
        <v/>
      </c>
      <c r="K448" s="5">
        <f>IF(OR(A448="",D448=""),"",IF(COUNTIF('Configuración'!$D$2:$D$31,A448)&gt;0,0,IF(IFERROR(VLOOKUP(D448,'Bahías'!$A$2:$J$21,3,FALSE),"No")&lt;&gt;"Sí",0,IFERROR(CHOOSE(WEEKDAY(A448,2),VLOOKUP(D448,'Bahías'!$A$2:$J$21,4,FALSE),VLOOKUP(D448,'Bahías'!$A$2:$J$21,5,FALSE),VLOOKUP(D448,'Bahías'!$A$2:$J$21,6,FALSE),VLOOKUP(D448,'Bahías'!$A$2:$J$21,7,FALSE),VLOOKUP(D448,'Bahías'!$A$2:$J$21,8,FALSE),VLOOKUP(D448,'Bahías'!$A$2:$J$21,9,FALSE),VLOOKUP(D448,'Bahías'!$A$2:$J$21,10,FALSE)),""))))</f>
        <v/>
      </c>
      <c r="L448" s="5">
        <f>IF(OR(A448="",D448=""),"",SUMIFS($J$2:$J$501,$A$2:$A$501,A448,$D$2:$D$501,D448))</f>
        <v/>
      </c>
      <c r="M448" s="5">
        <f>IF(OR(K448="",L448=""),"",K448-L448)</f>
        <v/>
      </c>
      <c r="N448" s="21">
        <f>IFERROR(L448/K448,"")</f>
        <v/>
      </c>
      <c r="O448" s="22">
        <f>IF(OR(A448="",D448="",F448="",G448="",H448="",I448=""),"",IF(COUNTIF('Configuración'!$D$2:$D$31,A448)&gt;0,"Día cerrado",IF(OR(F448&lt;'Configuración'!$B$5,H448&gt;'Configuración'!$B$6),"Fuera de horario",IF(K448=0,"Sin capacidad",IF(L448&gt;K448,"Sobrecupo",IF(I448="Cancelada","OK",IF(COUNTIFS($A$2:$A$501,A448,$D$2:$D$501,D448,$F$2:$F$501,"&lt;"&amp;H448,$H$2:$H$501,"&gt;"&amp;F448,$I$2:$I$501,"&lt;&gt;Cancelada")-1&gt;0,"Traslape","OK")))))))</f>
        <v/>
      </c>
      <c r="P448" s="23" t="n"/>
      <c r="Q448">
        <f>IFERROR(IF(INDEX('Bahías'!$A$2:$A$21,ROW()-1)="","",INDEX('Bahías'!$A$2:$A$21,ROW()-1)),"")</f>
        <v/>
      </c>
      <c r="R448">
        <f>IFERROR(IF(INDEX('Configuración'!$G$2:$G$10,ROW()-1)="","",INDEX('Configuración'!$G$2:$G$10,ROW()-1)),"")</f>
        <v/>
      </c>
    </row>
    <row r="449">
      <c r="A449" s="11" t="n"/>
      <c r="B449" s="12" t="n"/>
      <c r="C449" s="17" t="n"/>
      <c r="D449" s="17" t="n"/>
      <c r="E449" s="17" t="n"/>
      <c r="F449" s="34" t="n"/>
      <c r="G449" s="19" t="n"/>
      <c r="H449" s="36">
        <f>IF(OR(F449="",G449=""),"",F449+G449/24)</f>
        <v/>
      </c>
      <c r="I449" s="17" t="n"/>
      <c r="J449" s="25">
        <f>IF(OR(A449="",G449="",I449=""),"",IF(I449="Cancelada",0,G449))</f>
        <v/>
      </c>
      <c r="K449" s="25">
        <f>IF(OR(A449="",D449=""),"",IF(COUNTIF('Configuración'!$D$2:$D$31,A449)&gt;0,0,IF(IFERROR(VLOOKUP(D449,'Bahías'!$A$2:$J$21,3,FALSE),"No")&lt;&gt;"Sí",0,IFERROR(CHOOSE(WEEKDAY(A449,2),VLOOKUP(D449,'Bahías'!$A$2:$J$21,4,FALSE),VLOOKUP(D449,'Bahías'!$A$2:$J$21,5,FALSE),VLOOKUP(D449,'Bahías'!$A$2:$J$21,6,FALSE),VLOOKUP(D449,'Bahías'!$A$2:$J$21,7,FALSE),VLOOKUP(D449,'Bahías'!$A$2:$J$21,8,FALSE),VLOOKUP(D449,'Bahías'!$A$2:$J$21,9,FALSE),VLOOKUP(D449,'Bahías'!$A$2:$J$21,10,FALSE)),""))))</f>
        <v/>
      </c>
      <c r="L449" s="25">
        <f>IF(OR(A449="",D449=""),"",SUMIFS($J$2:$J$501,$A$2:$A$501,A449,$D$2:$D$501,D449))</f>
        <v/>
      </c>
      <c r="M449" s="25">
        <f>IF(OR(K449="",L449=""),"",K449-L449)</f>
        <v/>
      </c>
      <c r="N449" s="26">
        <f>IFERROR(L449/K449,"")</f>
        <v/>
      </c>
      <c r="O449" s="27">
        <f>IF(OR(A449="",D449="",F449="",G449="",H449="",I449=""),"",IF(COUNTIF('Configuración'!$D$2:$D$31,A449)&gt;0,"Día cerrado",IF(OR(F449&lt;'Configuración'!$B$5,H449&gt;'Configuración'!$B$6),"Fuera de horario",IF(K449=0,"Sin capacidad",IF(L449&gt;K449,"Sobrecupo",IF(I449="Cancelada","OK",IF(COUNTIFS($A$2:$A$501,A449,$D$2:$D$501,D449,$F$2:$F$501,"&lt;"&amp;H449,$H$2:$H$501,"&gt;"&amp;F449,$I$2:$I$501,"&lt;&gt;Cancelada")-1&gt;0,"Traslape","OK")))))))</f>
        <v/>
      </c>
      <c r="P449" s="23" t="n"/>
      <c r="Q449">
        <f>IFERROR(IF(INDEX('Bahías'!$A$2:$A$21,ROW()-1)="","",INDEX('Bahías'!$A$2:$A$21,ROW()-1)),"")</f>
        <v/>
      </c>
      <c r="R449">
        <f>IFERROR(IF(INDEX('Configuración'!$G$2:$G$10,ROW()-1)="","",INDEX('Configuración'!$G$2:$G$10,ROW()-1)),"")</f>
        <v/>
      </c>
    </row>
    <row r="450">
      <c r="A450" s="11" t="n"/>
      <c r="B450" s="12" t="n"/>
      <c r="C450" s="17" t="n"/>
      <c r="D450" s="17" t="n"/>
      <c r="E450" s="17" t="n"/>
      <c r="F450" s="34" t="n"/>
      <c r="G450" s="19" t="n"/>
      <c r="H450" s="35">
        <f>IF(OR(F450="",G450=""),"",F450+G450/24)</f>
        <v/>
      </c>
      <c r="I450" s="17" t="n"/>
      <c r="J450" s="5">
        <f>IF(OR(A450="",G450="",I450=""),"",IF(I450="Cancelada",0,G450))</f>
        <v/>
      </c>
      <c r="K450" s="5">
        <f>IF(OR(A450="",D450=""),"",IF(COUNTIF('Configuración'!$D$2:$D$31,A450)&gt;0,0,IF(IFERROR(VLOOKUP(D450,'Bahías'!$A$2:$J$21,3,FALSE),"No")&lt;&gt;"Sí",0,IFERROR(CHOOSE(WEEKDAY(A450,2),VLOOKUP(D450,'Bahías'!$A$2:$J$21,4,FALSE),VLOOKUP(D450,'Bahías'!$A$2:$J$21,5,FALSE),VLOOKUP(D450,'Bahías'!$A$2:$J$21,6,FALSE),VLOOKUP(D450,'Bahías'!$A$2:$J$21,7,FALSE),VLOOKUP(D450,'Bahías'!$A$2:$J$21,8,FALSE),VLOOKUP(D450,'Bahías'!$A$2:$J$21,9,FALSE),VLOOKUP(D450,'Bahías'!$A$2:$J$21,10,FALSE)),""))))</f>
        <v/>
      </c>
      <c r="L450" s="5">
        <f>IF(OR(A450="",D450=""),"",SUMIFS($J$2:$J$501,$A$2:$A$501,A450,$D$2:$D$501,D450))</f>
        <v/>
      </c>
      <c r="M450" s="5">
        <f>IF(OR(K450="",L450=""),"",K450-L450)</f>
        <v/>
      </c>
      <c r="N450" s="21">
        <f>IFERROR(L450/K450,"")</f>
        <v/>
      </c>
      <c r="O450" s="22">
        <f>IF(OR(A450="",D450="",F450="",G450="",H450="",I450=""),"",IF(COUNTIF('Configuración'!$D$2:$D$31,A450)&gt;0,"Día cerrado",IF(OR(F450&lt;'Configuración'!$B$5,H450&gt;'Configuración'!$B$6),"Fuera de horario",IF(K450=0,"Sin capacidad",IF(L450&gt;K450,"Sobrecupo",IF(I450="Cancelada","OK",IF(COUNTIFS($A$2:$A$501,A450,$D$2:$D$501,D450,$F$2:$F$501,"&lt;"&amp;H450,$H$2:$H$501,"&gt;"&amp;F450,$I$2:$I$501,"&lt;&gt;Cancelada")-1&gt;0,"Traslape","OK")))))))</f>
        <v/>
      </c>
      <c r="P450" s="23" t="n"/>
      <c r="Q450">
        <f>IFERROR(IF(INDEX('Bahías'!$A$2:$A$21,ROW()-1)="","",INDEX('Bahías'!$A$2:$A$21,ROW()-1)),"")</f>
        <v/>
      </c>
      <c r="R450">
        <f>IFERROR(IF(INDEX('Configuración'!$G$2:$G$10,ROW()-1)="","",INDEX('Configuración'!$G$2:$G$10,ROW()-1)),"")</f>
        <v/>
      </c>
    </row>
    <row r="451">
      <c r="A451" s="11" t="n"/>
      <c r="B451" s="12" t="n"/>
      <c r="C451" s="17" t="n"/>
      <c r="D451" s="17" t="n"/>
      <c r="E451" s="17" t="n"/>
      <c r="F451" s="34" t="n"/>
      <c r="G451" s="19" t="n"/>
      <c r="H451" s="36">
        <f>IF(OR(F451="",G451=""),"",F451+G451/24)</f>
        <v/>
      </c>
      <c r="I451" s="17" t="n"/>
      <c r="J451" s="25">
        <f>IF(OR(A451="",G451="",I451=""),"",IF(I451="Cancelada",0,G451))</f>
        <v/>
      </c>
      <c r="K451" s="25">
        <f>IF(OR(A451="",D451=""),"",IF(COUNTIF('Configuración'!$D$2:$D$31,A451)&gt;0,0,IF(IFERROR(VLOOKUP(D451,'Bahías'!$A$2:$J$21,3,FALSE),"No")&lt;&gt;"Sí",0,IFERROR(CHOOSE(WEEKDAY(A451,2),VLOOKUP(D451,'Bahías'!$A$2:$J$21,4,FALSE),VLOOKUP(D451,'Bahías'!$A$2:$J$21,5,FALSE),VLOOKUP(D451,'Bahías'!$A$2:$J$21,6,FALSE),VLOOKUP(D451,'Bahías'!$A$2:$J$21,7,FALSE),VLOOKUP(D451,'Bahías'!$A$2:$J$21,8,FALSE),VLOOKUP(D451,'Bahías'!$A$2:$J$21,9,FALSE),VLOOKUP(D451,'Bahías'!$A$2:$J$21,10,FALSE)),""))))</f>
        <v/>
      </c>
      <c r="L451" s="25">
        <f>IF(OR(A451="",D451=""),"",SUMIFS($J$2:$J$501,$A$2:$A$501,A451,$D$2:$D$501,D451))</f>
        <v/>
      </c>
      <c r="M451" s="25">
        <f>IF(OR(K451="",L451=""),"",K451-L451)</f>
        <v/>
      </c>
      <c r="N451" s="26">
        <f>IFERROR(L451/K451,"")</f>
        <v/>
      </c>
      <c r="O451" s="27">
        <f>IF(OR(A451="",D451="",F451="",G451="",H451="",I451=""),"",IF(COUNTIF('Configuración'!$D$2:$D$31,A451)&gt;0,"Día cerrado",IF(OR(F451&lt;'Configuración'!$B$5,H451&gt;'Configuración'!$B$6),"Fuera de horario",IF(K451=0,"Sin capacidad",IF(L451&gt;K451,"Sobrecupo",IF(I451="Cancelada","OK",IF(COUNTIFS($A$2:$A$501,A451,$D$2:$D$501,D451,$F$2:$F$501,"&lt;"&amp;H451,$H$2:$H$501,"&gt;"&amp;F451,$I$2:$I$501,"&lt;&gt;Cancelada")-1&gt;0,"Traslape","OK")))))))</f>
        <v/>
      </c>
      <c r="P451" s="23" t="n"/>
      <c r="Q451">
        <f>IFERROR(IF(INDEX('Bahías'!$A$2:$A$21,ROW()-1)="","",INDEX('Bahías'!$A$2:$A$21,ROW()-1)),"")</f>
        <v/>
      </c>
      <c r="R451">
        <f>IFERROR(IF(INDEX('Configuración'!$G$2:$G$10,ROW()-1)="","",INDEX('Configuración'!$G$2:$G$10,ROW()-1)),"")</f>
        <v/>
      </c>
    </row>
    <row r="452">
      <c r="A452" s="11" t="n"/>
      <c r="B452" s="12" t="n"/>
      <c r="C452" s="17" t="n"/>
      <c r="D452" s="17" t="n"/>
      <c r="E452" s="17" t="n"/>
      <c r="F452" s="34" t="n"/>
      <c r="G452" s="19" t="n"/>
      <c r="H452" s="35">
        <f>IF(OR(F452="",G452=""),"",F452+G452/24)</f>
        <v/>
      </c>
      <c r="I452" s="17" t="n"/>
      <c r="J452" s="5">
        <f>IF(OR(A452="",G452="",I452=""),"",IF(I452="Cancelada",0,G452))</f>
        <v/>
      </c>
      <c r="K452" s="5">
        <f>IF(OR(A452="",D452=""),"",IF(COUNTIF('Configuración'!$D$2:$D$31,A452)&gt;0,0,IF(IFERROR(VLOOKUP(D452,'Bahías'!$A$2:$J$21,3,FALSE),"No")&lt;&gt;"Sí",0,IFERROR(CHOOSE(WEEKDAY(A452,2),VLOOKUP(D452,'Bahías'!$A$2:$J$21,4,FALSE),VLOOKUP(D452,'Bahías'!$A$2:$J$21,5,FALSE),VLOOKUP(D452,'Bahías'!$A$2:$J$21,6,FALSE),VLOOKUP(D452,'Bahías'!$A$2:$J$21,7,FALSE),VLOOKUP(D452,'Bahías'!$A$2:$J$21,8,FALSE),VLOOKUP(D452,'Bahías'!$A$2:$J$21,9,FALSE),VLOOKUP(D452,'Bahías'!$A$2:$J$21,10,FALSE)),""))))</f>
        <v/>
      </c>
      <c r="L452" s="5">
        <f>IF(OR(A452="",D452=""),"",SUMIFS($J$2:$J$501,$A$2:$A$501,A452,$D$2:$D$501,D452))</f>
        <v/>
      </c>
      <c r="M452" s="5">
        <f>IF(OR(K452="",L452=""),"",K452-L452)</f>
        <v/>
      </c>
      <c r="N452" s="21">
        <f>IFERROR(L452/K452,"")</f>
        <v/>
      </c>
      <c r="O452" s="22">
        <f>IF(OR(A452="",D452="",F452="",G452="",H452="",I452=""),"",IF(COUNTIF('Configuración'!$D$2:$D$31,A452)&gt;0,"Día cerrado",IF(OR(F452&lt;'Configuración'!$B$5,H452&gt;'Configuración'!$B$6),"Fuera de horario",IF(K452=0,"Sin capacidad",IF(L452&gt;K452,"Sobrecupo",IF(I452="Cancelada","OK",IF(COUNTIFS($A$2:$A$501,A452,$D$2:$D$501,D452,$F$2:$F$501,"&lt;"&amp;H452,$H$2:$H$501,"&gt;"&amp;F452,$I$2:$I$501,"&lt;&gt;Cancelada")-1&gt;0,"Traslape","OK")))))))</f>
        <v/>
      </c>
      <c r="P452" s="23" t="n"/>
      <c r="Q452">
        <f>IFERROR(IF(INDEX('Bahías'!$A$2:$A$21,ROW()-1)="","",INDEX('Bahías'!$A$2:$A$21,ROW()-1)),"")</f>
        <v/>
      </c>
      <c r="R452">
        <f>IFERROR(IF(INDEX('Configuración'!$G$2:$G$10,ROW()-1)="","",INDEX('Configuración'!$G$2:$G$10,ROW()-1)),"")</f>
        <v/>
      </c>
    </row>
    <row r="453">
      <c r="A453" s="11" t="n"/>
      <c r="B453" s="12" t="n"/>
      <c r="C453" s="17" t="n"/>
      <c r="D453" s="17" t="n"/>
      <c r="E453" s="17" t="n"/>
      <c r="F453" s="34" t="n"/>
      <c r="G453" s="19" t="n"/>
      <c r="H453" s="36">
        <f>IF(OR(F453="",G453=""),"",F453+G453/24)</f>
        <v/>
      </c>
      <c r="I453" s="17" t="n"/>
      <c r="J453" s="25">
        <f>IF(OR(A453="",G453="",I453=""),"",IF(I453="Cancelada",0,G453))</f>
        <v/>
      </c>
      <c r="K453" s="25">
        <f>IF(OR(A453="",D453=""),"",IF(COUNTIF('Configuración'!$D$2:$D$31,A453)&gt;0,0,IF(IFERROR(VLOOKUP(D453,'Bahías'!$A$2:$J$21,3,FALSE),"No")&lt;&gt;"Sí",0,IFERROR(CHOOSE(WEEKDAY(A453,2),VLOOKUP(D453,'Bahías'!$A$2:$J$21,4,FALSE),VLOOKUP(D453,'Bahías'!$A$2:$J$21,5,FALSE),VLOOKUP(D453,'Bahías'!$A$2:$J$21,6,FALSE),VLOOKUP(D453,'Bahías'!$A$2:$J$21,7,FALSE),VLOOKUP(D453,'Bahías'!$A$2:$J$21,8,FALSE),VLOOKUP(D453,'Bahías'!$A$2:$J$21,9,FALSE),VLOOKUP(D453,'Bahías'!$A$2:$J$21,10,FALSE)),""))))</f>
        <v/>
      </c>
      <c r="L453" s="25">
        <f>IF(OR(A453="",D453=""),"",SUMIFS($J$2:$J$501,$A$2:$A$501,A453,$D$2:$D$501,D453))</f>
        <v/>
      </c>
      <c r="M453" s="25">
        <f>IF(OR(K453="",L453=""),"",K453-L453)</f>
        <v/>
      </c>
      <c r="N453" s="26">
        <f>IFERROR(L453/K453,"")</f>
        <v/>
      </c>
      <c r="O453" s="27">
        <f>IF(OR(A453="",D453="",F453="",G453="",H453="",I453=""),"",IF(COUNTIF('Configuración'!$D$2:$D$31,A453)&gt;0,"Día cerrado",IF(OR(F453&lt;'Configuración'!$B$5,H453&gt;'Configuración'!$B$6),"Fuera de horario",IF(K453=0,"Sin capacidad",IF(L453&gt;K453,"Sobrecupo",IF(I453="Cancelada","OK",IF(COUNTIFS($A$2:$A$501,A453,$D$2:$D$501,D453,$F$2:$F$501,"&lt;"&amp;H453,$H$2:$H$501,"&gt;"&amp;F453,$I$2:$I$501,"&lt;&gt;Cancelada")-1&gt;0,"Traslape","OK")))))))</f>
        <v/>
      </c>
      <c r="P453" s="23" t="n"/>
      <c r="Q453">
        <f>IFERROR(IF(INDEX('Bahías'!$A$2:$A$21,ROW()-1)="","",INDEX('Bahías'!$A$2:$A$21,ROW()-1)),"")</f>
        <v/>
      </c>
      <c r="R453">
        <f>IFERROR(IF(INDEX('Configuración'!$G$2:$G$10,ROW()-1)="","",INDEX('Configuración'!$G$2:$G$10,ROW()-1)),"")</f>
        <v/>
      </c>
    </row>
    <row r="454">
      <c r="A454" s="11" t="n"/>
      <c r="B454" s="12" t="n"/>
      <c r="C454" s="17" t="n"/>
      <c r="D454" s="17" t="n"/>
      <c r="E454" s="17" t="n"/>
      <c r="F454" s="34" t="n"/>
      <c r="G454" s="19" t="n"/>
      <c r="H454" s="35">
        <f>IF(OR(F454="",G454=""),"",F454+G454/24)</f>
        <v/>
      </c>
      <c r="I454" s="17" t="n"/>
      <c r="J454" s="5">
        <f>IF(OR(A454="",G454="",I454=""),"",IF(I454="Cancelada",0,G454))</f>
        <v/>
      </c>
      <c r="K454" s="5">
        <f>IF(OR(A454="",D454=""),"",IF(COUNTIF('Configuración'!$D$2:$D$31,A454)&gt;0,0,IF(IFERROR(VLOOKUP(D454,'Bahías'!$A$2:$J$21,3,FALSE),"No")&lt;&gt;"Sí",0,IFERROR(CHOOSE(WEEKDAY(A454,2),VLOOKUP(D454,'Bahías'!$A$2:$J$21,4,FALSE),VLOOKUP(D454,'Bahías'!$A$2:$J$21,5,FALSE),VLOOKUP(D454,'Bahías'!$A$2:$J$21,6,FALSE),VLOOKUP(D454,'Bahías'!$A$2:$J$21,7,FALSE),VLOOKUP(D454,'Bahías'!$A$2:$J$21,8,FALSE),VLOOKUP(D454,'Bahías'!$A$2:$J$21,9,FALSE),VLOOKUP(D454,'Bahías'!$A$2:$J$21,10,FALSE)),""))))</f>
        <v/>
      </c>
      <c r="L454" s="5">
        <f>IF(OR(A454="",D454=""),"",SUMIFS($J$2:$J$501,$A$2:$A$501,A454,$D$2:$D$501,D454))</f>
        <v/>
      </c>
      <c r="M454" s="5">
        <f>IF(OR(K454="",L454=""),"",K454-L454)</f>
        <v/>
      </c>
      <c r="N454" s="21">
        <f>IFERROR(L454/K454,"")</f>
        <v/>
      </c>
      <c r="O454" s="22">
        <f>IF(OR(A454="",D454="",F454="",G454="",H454="",I454=""),"",IF(COUNTIF('Configuración'!$D$2:$D$31,A454)&gt;0,"Día cerrado",IF(OR(F454&lt;'Configuración'!$B$5,H454&gt;'Configuración'!$B$6),"Fuera de horario",IF(K454=0,"Sin capacidad",IF(L454&gt;K454,"Sobrecupo",IF(I454="Cancelada","OK",IF(COUNTIFS($A$2:$A$501,A454,$D$2:$D$501,D454,$F$2:$F$501,"&lt;"&amp;H454,$H$2:$H$501,"&gt;"&amp;F454,$I$2:$I$501,"&lt;&gt;Cancelada")-1&gt;0,"Traslape","OK")))))))</f>
        <v/>
      </c>
      <c r="P454" s="23" t="n"/>
      <c r="Q454">
        <f>IFERROR(IF(INDEX('Bahías'!$A$2:$A$21,ROW()-1)="","",INDEX('Bahías'!$A$2:$A$21,ROW()-1)),"")</f>
        <v/>
      </c>
      <c r="R454">
        <f>IFERROR(IF(INDEX('Configuración'!$G$2:$G$10,ROW()-1)="","",INDEX('Configuración'!$G$2:$G$10,ROW()-1)),"")</f>
        <v/>
      </c>
    </row>
    <row r="455">
      <c r="A455" s="11" t="n"/>
      <c r="B455" s="12" t="n"/>
      <c r="C455" s="17" t="n"/>
      <c r="D455" s="17" t="n"/>
      <c r="E455" s="17" t="n"/>
      <c r="F455" s="34" t="n"/>
      <c r="G455" s="19" t="n"/>
      <c r="H455" s="36">
        <f>IF(OR(F455="",G455=""),"",F455+G455/24)</f>
        <v/>
      </c>
      <c r="I455" s="17" t="n"/>
      <c r="J455" s="25">
        <f>IF(OR(A455="",G455="",I455=""),"",IF(I455="Cancelada",0,G455))</f>
        <v/>
      </c>
      <c r="K455" s="25">
        <f>IF(OR(A455="",D455=""),"",IF(COUNTIF('Configuración'!$D$2:$D$31,A455)&gt;0,0,IF(IFERROR(VLOOKUP(D455,'Bahías'!$A$2:$J$21,3,FALSE),"No")&lt;&gt;"Sí",0,IFERROR(CHOOSE(WEEKDAY(A455,2),VLOOKUP(D455,'Bahías'!$A$2:$J$21,4,FALSE),VLOOKUP(D455,'Bahías'!$A$2:$J$21,5,FALSE),VLOOKUP(D455,'Bahías'!$A$2:$J$21,6,FALSE),VLOOKUP(D455,'Bahías'!$A$2:$J$21,7,FALSE),VLOOKUP(D455,'Bahías'!$A$2:$J$21,8,FALSE),VLOOKUP(D455,'Bahías'!$A$2:$J$21,9,FALSE),VLOOKUP(D455,'Bahías'!$A$2:$J$21,10,FALSE)),""))))</f>
        <v/>
      </c>
      <c r="L455" s="25">
        <f>IF(OR(A455="",D455=""),"",SUMIFS($J$2:$J$501,$A$2:$A$501,A455,$D$2:$D$501,D455))</f>
        <v/>
      </c>
      <c r="M455" s="25">
        <f>IF(OR(K455="",L455=""),"",K455-L455)</f>
        <v/>
      </c>
      <c r="N455" s="26">
        <f>IFERROR(L455/K455,"")</f>
        <v/>
      </c>
      <c r="O455" s="27">
        <f>IF(OR(A455="",D455="",F455="",G455="",H455="",I455=""),"",IF(COUNTIF('Configuración'!$D$2:$D$31,A455)&gt;0,"Día cerrado",IF(OR(F455&lt;'Configuración'!$B$5,H455&gt;'Configuración'!$B$6),"Fuera de horario",IF(K455=0,"Sin capacidad",IF(L455&gt;K455,"Sobrecupo",IF(I455="Cancelada","OK",IF(COUNTIFS($A$2:$A$501,A455,$D$2:$D$501,D455,$F$2:$F$501,"&lt;"&amp;H455,$H$2:$H$501,"&gt;"&amp;F455,$I$2:$I$501,"&lt;&gt;Cancelada")-1&gt;0,"Traslape","OK")))))))</f>
        <v/>
      </c>
      <c r="P455" s="23" t="n"/>
      <c r="Q455">
        <f>IFERROR(IF(INDEX('Bahías'!$A$2:$A$21,ROW()-1)="","",INDEX('Bahías'!$A$2:$A$21,ROW()-1)),"")</f>
        <v/>
      </c>
      <c r="R455">
        <f>IFERROR(IF(INDEX('Configuración'!$G$2:$G$10,ROW()-1)="","",INDEX('Configuración'!$G$2:$G$10,ROW()-1)),"")</f>
        <v/>
      </c>
    </row>
    <row r="456">
      <c r="A456" s="11" t="n"/>
      <c r="B456" s="12" t="n"/>
      <c r="C456" s="17" t="n"/>
      <c r="D456" s="17" t="n"/>
      <c r="E456" s="17" t="n"/>
      <c r="F456" s="34" t="n"/>
      <c r="G456" s="19" t="n"/>
      <c r="H456" s="35">
        <f>IF(OR(F456="",G456=""),"",F456+G456/24)</f>
        <v/>
      </c>
      <c r="I456" s="17" t="n"/>
      <c r="J456" s="5">
        <f>IF(OR(A456="",G456="",I456=""),"",IF(I456="Cancelada",0,G456))</f>
        <v/>
      </c>
      <c r="K456" s="5">
        <f>IF(OR(A456="",D456=""),"",IF(COUNTIF('Configuración'!$D$2:$D$31,A456)&gt;0,0,IF(IFERROR(VLOOKUP(D456,'Bahías'!$A$2:$J$21,3,FALSE),"No")&lt;&gt;"Sí",0,IFERROR(CHOOSE(WEEKDAY(A456,2),VLOOKUP(D456,'Bahías'!$A$2:$J$21,4,FALSE),VLOOKUP(D456,'Bahías'!$A$2:$J$21,5,FALSE),VLOOKUP(D456,'Bahías'!$A$2:$J$21,6,FALSE),VLOOKUP(D456,'Bahías'!$A$2:$J$21,7,FALSE),VLOOKUP(D456,'Bahías'!$A$2:$J$21,8,FALSE),VLOOKUP(D456,'Bahías'!$A$2:$J$21,9,FALSE),VLOOKUP(D456,'Bahías'!$A$2:$J$21,10,FALSE)),""))))</f>
        <v/>
      </c>
      <c r="L456" s="5">
        <f>IF(OR(A456="",D456=""),"",SUMIFS($J$2:$J$501,$A$2:$A$501,A456,$D$2:$D$501,D456))</f>
        <v/>
      </c>
      <c r="M456" s="5">
        <f>IF(OR(K456="",L456=""),"",K456-L456)</f>
        <v/>
      </c>
      <c r="N456" s="21">
        <f>IFERROR(L456/K456,"")</f>
        <v/>
      </c>
      <c r="O456" s="22">
        <f>IF(OR(A456="",D456="",F456="",G456="",H456="",I456=""),"",IF(COUNTIF('Configuración'!$D$2:$D$31,A456)&gt;0,"Día cerrado",IF(OR(F456&lt;'Configuración'!$B$5,H456&gt;'Configuración'!$B$6),"Fuera de horario",IF(K456=0,"Sin capacidad",IF(L456&gt;K456,"Sobrecupo",IF(I456="Cancelada","OK",IF(COUNTIFS($A$2:$A$501,A456,$D$2:$D$501,D456,$F$2:$F$501,"&lt;"&amp;H456,$H$2:$H$501,"&gt;"&amp;F456,$I$2:$I$501,"&lt;&gt;Cancelada")-1&gt;0,"Traslape","OK")))))))</f>
        <v/>
      </c>
      <c r="P456" s="23" t="n"/>
      <c r="Q456">
        <f>IFERROR(IF(INDEX('Bahías'!$A$2:$A$21,ROW()-1)="","",INDEX('Bahías'!$A$2:$A$21,ROW()-1)),"")</f>
        <v/>
      </c>
      <c r="R456">
        <f>IFERROR(IF(INDEX('Configuración'!$G$2:$G$10,ROW()-1)="","",INDEX('Configuración'!$G$2:$G$10,ROW()-1)),"")</f>
        <v/>
      </c>
    </row>
    <row r="457">
      <c r="A457" s="11" t="n"/>
      <c r="B457" s="12" t="n"/>
      <c r="C457" s="17" t="n"/>
      <c r="D457" s="17" t="n"/>
      <c r="E457" s="17" t="n"/>
      <c r="F457" s="34" t="n"/>
      <c r="G457" s="19" t="n"/>
      <c r="H457" s="36">
        <f>IF(OR(F457="",G457=""),"",F457+G457/24)</f>
        <v/>
      </c>
      <c r="I457" s="17" t="n"/>
      <c r="J457" s="25">
        <f>IF(OR(A457="",G457="",I457=""),"",IF(I457="Cancelada",0,G457))</f>
        <v/>
      </c>
      <c r="K457" s="25">
        <f>IF(OR(A457="",D457=""),"",IF(COUNTIF('Configuración'!$D$2:$D$31,A457)&gt;0,0,IF(IFERROR(VLOOKUP(D457,'Bahías'!$A$2:$J$21,3,FALSE),"No")&lt;&gt;"Sí",0,IFERROR(CHOOSE(WEEKDAY(A457,2),VLOOKUP(D457,'Bahías'!$A$2:$J$21,4,FALSE),VLOOKUP(D457,'Bahías'!$A$2:$J$21,5,FALSE),VLOOKUP(D457,'Bahías'!$A$2:$J$21,6,FALSE),VLOOKUP(D457,'Bahías'!$A$2:$J$21,7,FALSE),VLOOKUP(D457,'Bahías'!$A$2:$J$21,8,FALSE),VLOOKUP(D457,'Bahías'!$A$2:$J$21,9,FALSE),VLOOKUP(D457,'Bahías'!$A$2:$J$21,10,FALSE)),""))))</f>
        <v/>
      </c>
      <c r="L457" s="25">
        <f>IF(OR(A457="",D457=""),"",SUMIFS($J$2:$J$501,$A$2:$A$501,A457,$D$2:$D$501,D457))</f>
        <v/>
      </c>
      <c r="M457" s="25">
        <f>IF(OR(K457="",L457=""),"",K457-L457)</f>
        <v/>
      </c>
      <c r="N457" s="26">
        <f>IFERROR(L457/K457,"")</f>
        <v/>
      </c>
      <c r="O457" s="27">
        <f>IF(OR(A457="",D457="",F457="",G457="",H457="",I457=""),"",IF(COUNTIF('Configuración'!$D$2:$D$31,A457)&gt;0,"Día cerrado",IF(OR(F457&lt;'Configuración'!$B$5,H457&gt;'Configuración'!$B$6),"Fuera de horario",IF(K457=0,"Sin capacidad",IF(L457&gt;K457,"Sobrecupo",IF(I457="Cancelada","OK",IF(COUNTIFS($A$2:$A$501,A457,$D$2:$D$501,D457,$F$2:$F$501,"&lt;"&amp;H457,$H$2:$H$501,"&gt;"&amp;F457,$I$2:$I$501,"&lt;&gt;Cancelada")-1&gt;0,"Traslape","OK")))))))</f>
        <v/>
      </c>
      <c r="P457" s="23" t="n"/>
      <c r="Q457">
        <f>IFERROR(IF(INDEX('Bahías'!$A$2:$A$21,ROW()-1)="","",INDEX('Bahías'!$A$2:$A$21,ROW()-1)),"")</f>
        <v/>
      </c>
      <c r="R457">
        <f>IFERROR(IF(INDEX('Configuración'!$G$2:$G$10,ROW()-1)="","",INDEX('Configuración'!$G$2:$G$10,ROW()-1)),"")</f>
        <v/>
      </c>
    </row>
    <row r="458">
      <c r="A458" s="11" t="n"/>
      <c r="B458" s="12" t="n"/>
      <c r="C458" s="17" t="n"/>
      <c r="D458" s="17" t="n"/>
      <c r="E458" s="17" t="n"/>
      <c r="F458" s="34" t="n"/>
      <c r="G458" s="19" t="n"/>
      <c r="H458" s="35">
        <f>IF(OR(F458="",G458=""),"",F458+G458/24)</f>
        <v/>
      </c>
      <c r="I458" s="17" t="n"/>
      <c r="J458" s="5">
        <f>IF(OR(A458="",G458="",I458=""),"",IF(I458="Cancelada",0,G458))</f>
        <v/>
      </c>
      <c r="K458" s="5">
        <f>IF(OR(A458="",D458=""),"",IF(COUNTIF('Configuración'!$D$2:$D$31,A458)&gt;0,0,IF(IFERROR(VLOOKUP(D458,'Bahías'!$A$2:$J$21,3,FALSE),"No")&lt;&gt;"Sí",0,IFERROR(CHOOSE(WEEKDAY(A458,2),VLOOKUP(D458,'Bahías'!$A$2:$J$21,4,FALSE),VLOOKUP(D458,'Bahías'!$A$2:$J$21,5,FALSE),VLOOKUP(D458,'Bahías'!$A$2:$J$21,6,FALSE),VLOOKUP(D458,'Bahías'!$A$2:$J$21,7,FALSE),VLOOKUP(D458,'Bahías'!$A$2:$J$21,8,FALSE),VLOOKUP(D458,'Bahías'!$A$2:$J$21,9,FALSE),VLOOKUP(D458,'Bahías'!$A$2:$J$21,10,FALSE)),""))))</f>
        <v/>
      </c>
      <c r="L458" s="5">
        <f>IF(OR(A458="",D458=""),"",SUMIFS($J$2:$J$501,$A$2:$A$501,A458,$D$2:$D$501,D458))</f>
        <v/>
      </c>
      <c r="M458" s="5">
        <f>IF(OR(K458="",L458=""),"",K458-L458)</f>
        <v/>
      </c>
      <c r="N458" s="21">
        <f>IFERROR(L458/K458,"")</f>
        <v/>
      </c>
      <c r="O458" s="22">
        <f>IF(OR(A458="",D458="",F458="",G458="",H458="",I458=""),"",IF(COUNTIF('Configuración'!$D$2:$D$31,A458)&gt;0,"Día cerrado",IF(OR(F458&lt;'Configuración'!$B$5,H458&gt;'Configuración'!$B$6),"Fuera de horario",IF(K458=0,"Sin capacidad",IF(L458&gt;K458,"Sobrecupo",IF(I458="Cancelada","OK",IF(COUNTIFS($A$2:$A$501,A458,$D$2:$D$501,D458,$F$2:$F$501,"&lt;"&amp;H458,$H$2:$H$501,"&gt;"&amp;F458,$I$2:$I$501,"&lt;&gt;Cancelada")-1&gt;0,"Traslape","OK")))))))</f>
        <v/>
      </c>
      <c r="P458" s="23" t="n"/>
      <c r="Q458">
        <f>IFERROR(IF(INDEX('Bahías'!$A$2:$A$21,ROW()-1)="","",INDEX('Bahías'!$A$2:$A$21,ROW()-1)),"")</f>
        <v/>
      </c>
      <c r="R458">
        <f>IFERROR(IF(INDEX('Configuración'!$G$2:$G$10,ROW()-1)="","",INDEX('Configuración'!$G$2:$G$10,ROW()-1)),"")</f>
        <v/>
      </c>
    </row>
    <row r="459">
      <c r="A459" s="11" t="n"/>
      <c r="B459" s="12" t="n"/>
      <c r="C459" s="17" t="n"/>
      <c r="D459" s="17" t="n"/>
      <c r="E459" s="17" t="n"/>
      <c r="F459" s="34" t="n"/>
      <c r="G459" s="19" t="n"/>
      <c r="H459" s="36">
        <f>IF(OR(F459="",G459=""),"",F459+G459/24)</f>
        <v/>
      </c>
      <c r="I459" s="17" t="n"/>
      <c r="J459" s="25">
        <f>IF(OR(A459="",G459="",I459=""),"",IF(I459="Cancelada",0,G459))</f>
        <v/>
      </c>
      <c r="K459" s="25">
        <f>IF(OR(A459="",D459=""),"",IF(COUNTIF('Configuración'!$D$2:$D$31,A459)&gt;0,0,IF(IFERROR(VLOOKUP(D459,'Bahías'!$A$2:$J$21,3,FALSE),"No")&lt;&gt;"Sí",0,IFERROR(CHOOSE(WEEKDAY(A459,2),VLOOKUP(D459,'Bahías'!$A$2:$J$21,4,FALSE),VLOOKUP(D459,'Bahías'!$A$2:$J$21,5,FALSE),VLOOKUP(D459,'Bahías'!$A$2:$J$21,6,FALSE),VLOOKUP(D459,'Bahías'!$A$2:$J$21,7,FALSE),VLOOKUP(D459,'Bahías'!$A$2:$J$21,8,FALSE),VLOOKUP(D459,'Bahías'!$A$2:$J$21,9,FALSE),VLOOKUP(D459,'Bahías'!$A$2:$J$21,10,FALSE)),""))))</f>
        <v/>
      </c>
      <c r="L459" s="25">
        <f>IF(OR(A459="",D459=""),"",SUMIFS($J$2:$J$501,$A$2:$A$501,A459,$D$2:$D$501,D459))</f>
        <v/>
      </c>
      <c r="M459" s="25">
        <f>IF(OR(K459="",L459=""),"",K459-L459)</f>
        <v/>
      </c>
      <c r="N459" s="26">
        <f>IFERROR(L459/K459,"")</f>
        <v/>
      </c>
      <c r="O459" s="27">
        <f>IF(OR(A459="",D459="",F459="",G459="",H459="",I459=""),"",IF(COUNTIF('Configuración'!$D$2:$D$31,A459)&gt;0,"Día cerrado",IF(OR(F459&lt;'Configuración'!$B$5,H459&gt;'Configuración'!$B$6),"Fuera de horario",IF(K459=0,"Sin capacidad",IF(L459&gt;K459,"Sobrecupo",IF(I459="Cancelada","OK",IF(COUNTIFS($A$2:$A$501,A459,$D$2:$D$501,D459,$F$2:$F$501,"&lt;"&amp;H459,$H$2:$H$501,"&gt;"&amp;F459,$I$2:$I$501,"&lt;&gt;Cancelada")-1&gt;0,"Traslape","OK")))))))</f>
        <v/>
      </c>
      <c r="P459" s="23" t="n"/>
      <c r="Q459">
        <f>IFERROR(IF(INDEX('Bahías'!$A$2:$A$21,ROW()-1)="","",INDEX('Bahías'!$A$2:$A$21,ROW()-1)),"")</f>
        <v/>
      </c>
      <c r="R459">
        <f>IFERROR(IF(INDEX('Configuración'!$G$2:$G$10,ROW()-1)="","",INDEX('Configuración'!$G$2:$G$10,ROW()-1)),"")</f>
        <v/>
      </c>
    </row>
    <row r="460">
      <c r="A460" s="11" t="n"/>
      <c r="B460" s="12" t="n"/>
      <c r="C460" s="17" t="n"/>
      <c r="D460" s="17" t="n"/>
      <c r="E460" s="17" t="n"/>
      <c r="F460" s="34" t="n"/>
      <c r="G460" s="19" t="n"/>
      <c r="H460" s="35">
        <f>IF(OR(F460="",G460=""),"",F460+G460/24)</f>
        <v/>
      </c>
      <c r="I460" s="17" t="n"/>
      <c r="J460" s="5">
        <f>IF(OR(A460="",G460="",I460=""),"",IF(I460="Cancelada",0,G460))</f>
        <v/>
      </c>
      <c r="K460" s="5">
        <f>IF(OR(A460="",D460=""),"",IF(COUNTIF('Configuración'!$D$2:$D$31,A460)&gt;0,0,IF(IFERROR(VLOOKUP(D460,'Bahías'!$A$2:$J$21,3,FALSE),"No")&lt;&gt;"Sí",0,IFERROR(CHOOSE(WEEKDAY(A460,2),VLOOKUP(D460,'Bahías'!$A$2:$J$21,4,FALSE),VLOOKUP(D460,'Bahías'!$A$2:$J$21,5,FALSE),VLOOKUP(D460,'Bahías'!$A$2:$J$21,6,FALSE),VLOOKUP(D460,'Bahías'!$A$2:$J$21,7,FALSE),VLOOKUP(D460,'Bahías'!$A$2:$J$21,8,FALSE),VLOOKUP(D460,'Bahías'!$A$2:$J$21,9,FALSE),VLOOKUP(D460,'Bahías'!$A$2:$J$21,10,FALSE)),""))))</f>
        <v/>
      </c>
      <c r="L460" s="5">
        <f>IF(OR(A460="",D460=""),"",SUMIFS($J$2:$J$501,$A$2:$A$501,A460,$D$2:$D$501,D460))</f>
        <v/>
      </c>
      <c r="M460" s="5">
        <f>IF(OR(K460="",L460=""),"",K460-L460)</f>
        <v/>
      </c>
      <c r="N460" s="21">
        <f>IFERROR(L460/K460,"")</f>
        <v/>
      </c>
      <c r="O460" s="22">
        <f>IF(OR(A460="",D460="",F460="",G460="",H460="",I460=""),"",IF(COUNTIF('Configuración'!$D$2:$D$31,A460)&gt;0,"Día cerrado",IF(OR(F460&lt;'Configuración'!$B$5,H460&gt;'Configuración'!$B$6),"Fuera de horario",IF(K460=0,"Sin capacidad",IF(L460&gt;K460,"Sobrecupo",IF(I460="Cancelada","OK",IF(COUNTIFS($A$2:$A$501,A460,$D$2:$D$501,D460,$F$2:$F$501,"&lt;"&amp;H460,$H$2:$H$501,"&gt;"&amp;F460,$I$2:$I$501,"&lt;&gt;Cancelada")-1&gt;0,"Traslape","OK")))))))</f>
        <v/>
      </c>
      <c r="P460" s="23" t="n"/>
      <c r="Q460">
        <f>IFERROR(IF(INDEX('Bahías'!$A$2:$A$21,ROW()-1)="","",INDEX('Bahías'!$A$2:$A$21,ROW()-1)),"")</f>
        <v/>
      </c>
      <c r="R460">
        <f>IFERROR(IF(INDEX('Configuración'!$G$2:$G$10,ROW()-1)="","",INDEX('Configuración'!$G$2:$G$10,ROW()-1)),"")</f>
        <v/>
      </c>
    </row>
    <row r="461">
      <c r="A461" s="11" t="n"/>
      <c r="B461" s="12" t="n"/>
      <c r="C461" s="17" t="n"/>
      <c r="D461" s="17" t="n"/>
      <c r="E461" s="17" t="n"/>
      <c r="F461" s="34" t="n"/>
      <c r="G461" s="19" t="n"/>
      <c r="H461" s="36">
        <f>IF(OR(F461="",G461=""),"",F461+G461/24)</f>
        <v/>
      </c>
      <c r="I461" s="17" t="n"/>
      <c r="J461" s="25">
        <f>IF(OR(A461="",G461="",I461=""),"",IF(I461="Cancelada",0,G461))</f>
        <v/>
      </c>
      <c r="K461" s="25">
        <f>IF(OR(A461="",D461=""),"",IF(COUNTIF('Configuración'!$D$2:$D$31,A461)&gt;0,0,IF(IFERROR(VLOOKUP(D461,'Bahías'!$A$2:$J$21,3,FALSE),"No")&lt;&gt;"Sí",0,IFERROR(CHOOSE(WEEKDAY(A461,2),VLOOKUP(D461,'Bahías'!$A$2:$J$21,4,FALSE),VLOOKUP(D461,'Bahías'!$A$2:$J$21,5,FALSE),VLOOKUP(D461,'Bahías'!$A$2:$J$21,6,FALSE),VLOOKUP(D461,'Bahías'!$A$2:$J$21,7,FALSE),VLOOKUP(D461,'Bahías'!$A$2:$J$21,8,FALSE),VLOOKUP(D461,'Bahías'!$A$2:$J$21,9,FALSE),VLOOKUP(D461,'Bahías'!$A$2:$J$21,10,FALSE)),""))))</f>
        <v/>
      </c>
      <c r="L461" s="25">
        <f>IF(OR(A461="",D461=""),"",SUMIFS($J$2:$J$501,$A$2:$A$501,A461,$D$2:$D$501,D461))</f>
        <v/>
      </c>
      <c r="M461" s="25">
        <f>IF(OR(K461="",L461=""),"",K461-L461)</f>
        <v/>
      </c>
      <c r="N461" s="26">
        <f>IFERROR(L461/K461,"")</f>
        <v/>
      </c>
      <c r="O461" s="27">
        <f>IF(OR(A461="",D461="",F461="",G461="",H461="",I461=""),"",IF(COUNTIF('Configuración'!$D$2:$D$31,A461)&gt;0,"Día cerrado",IF(OR(F461&lt;'Configuración'!$B$5,H461&gt;'Configuración'!$B$6),"Fuera de horario",IF(K461=0,"Sin capacidad",IF(L461&gt;K461,"Sobrecupo",IF(I461="Cancelada","OK",IF(COUNTIFS($A$2:$A$501,A461,$D$2:$D$501,D461,$F$2:$F$501,"&lt;"&amp;H461,$H$2:$H$501,"&gt;"&amp;F461,$I$2:$I$501,"&lt;&gt;Cancelada")-1&gt;0,"Traslape","OK")))))))</f>
        <v/>
      </c>
      <c r="P461" s="23" t="n"/>
      <c r="Q461">
        <f>IFERROR(IF(INDEX('Bahías'!$A$2:$A$21,ROW()-1)="","",INDEX('Bahías'!$A$2:$A$21,ROW()-1)),"")</f>
        <v/>
      </c>
      <c r="R461">
        <f>IFERROR(IF(INDEX('Configuración'!$G$2:$G$10,ROW()-1)="","",INDEX('Configuración'!$G$2:$G$10,ROW()-1)),"")</f>
        <v/>
      </c>
    </row>
    <row r="462">
      <c r="A462" s="11" t="n"/>
      <c r="B462" s="12" t="n"/>
      <c r="C462" s="17" t="n"/>
      <c r="D462" s="17" t="n"/>
      <c r="E462" s="17" t="n"/>
      <c r="F462" s="34" t="n"/>
      <c r="G462" s="19" t="n"/>
      <c r="H462" s="35">
        <f>IF(OR(F462="",G462=""),"",F462+G462/24)</f>
        <v/>
      </c>
      <c r="I462" s="17" t="n"/>
      <c r="J462" s="5">
        <f>IF(OR(A462="",G462="",I462=""),"",IF(I462="Cancelada",0,G462))</f>
        <v/>
      </c>
      <c r="K462" s="5">
        <f>IF(OR(A462="",D462=""),"",IF(COUNTIF('Configuración'!$D$2:$D$31,A462)&gt;0,0,IF(IFERROR(VLOOKUP(D462,'Bahías'!$A$2:$J$21,3,FALSE),"No")&lt;&gt;"Sí",0,IFERROR(CHOOSE(WEEKDAY(A462,2),VLOOKUP(D462,'Bahías'!$A$2:$J$21,4,FALSE),VLOOKUP(D462,'Bahías'!$A$2:$J$21,5,FALSE),VLOOKUP(D462,'Bahías'!$A$2:$J$21,6,FALSE),VLOOKUP(D462,'Bahías'!$A$2:$J$21,7,FALSE),VLOOKUP(D462,'Bahías'!$A$2:$J$21,8,FALSE),VLOOKUP(D462,'Bahías'!$A$2:$J$21,9,FALSE),VLOOKUP(D462,'Bahías'!$A$2:$J$21,10,FALSE)),""))))</f>
        <v/>
      </c>
      <c r="L462" s="5">
        <f>IF(OR(A462="",D462=""),"",SUMIFS($J$2:$J$501,$A$2:$A$501,A462,$D$2:$D$501,D462))</f>
        <v/>
      </c>
      <c r="M462" s="5">
        <f>IF(OR(K462="",L462=""),"",K462-L462)</f>
        <v/>
      </c>
      <c r="N462" s="21">
        <f>IFERROR(L462/K462,"")</f>
        <v/>
      </c>
      <c r="O462" s="22">
        <f>IF(OR(A462="",D462="",F462="",G462="",H462="",I462=""),"",IF(COUNTIF('Configuración'!$D$2:$D$31,A462)&gt;0,"Día cerrado",IF(OR(F462&lt;'Configuración'!$B$5,H462&gt;'Configuración'!$B$6),"Fuera de horario",IF(K462=0,"Sin capacidad",IF(L462&gt;K462,"Sobrecupo",IF(I462="Cancelada","OK",IF(COUNTIFS($A$2:$A$501,A462,$D$2:$D$501,D462,$F$2:$F$501,"&lt;"&amp;H462,$H$2:$H$501,"&gt;"&amp;F462,$I$2:$I$501,"&lt;&gt;Cancelada")-1&gt;0,"Traslape","OK")))))))</f>
        <v/>
      </c>
      <c r="P462" s="23" t="n"/>
      <c r="Q462">
        <f>IFERROR(IF(INDEX('Bahías'!$A$2:$A$21,ROW()-1)="","",INDEX('Bahías'!$A$2:$A$21,ROW()-1)),"")</f>
        <v/>
      </c>
      <c r="R462">
        <f>IFERROR(IF(INDEX('Configuración'!$G$2:$G$10,ROW()-1)="","",INDEX('Configuración'!$G$2:$G$10,ROW()-1)),"")</f>
        <v/>
      </c>
    </row>
    <row r="463">
      <c r="A463" s="11" t="n"/>
      <c r="B463" s="12" t="n"/>
      <c r="C463" s="17" t="n"/>
      <c r="D463" s="17" t="n"/>
      <c r="E463" s="17" t="n"/>
      <c r="F463" s="34" t="n"/>
      <c r="G463" s="19" t="n"/>
      <c r="H463" s="36">
        <f>IF(OR(F463="",G463=""),"",F463+G463/24)</f>
        <v/>
      </c>
      <c r="I463" s="17" t="n"/>
      <c r="J463" s="25">
        <f>IF(OR(A463="",G463="",I463=""),"",IF(I463="Cancelada",0,G463))</f>
        <v/>
      </c>
      <c r="K463" s="25">
        <f>IF(OR(A463="",D463=""),"",IF(COUNTIF('Configuración'!$D$2:$D$31,A463)&gt;0,0,IF(IFERROR(VLOOKUP(D463,'Bahías'!$A$2:$J$21,3,FALSE),"No")&lt;&gt;"Sí",0,IFERROR(CHOOSE(WEEKDAY(A463,2),VLOOKUP(D463,'Bahías'!$A$2:$J$21,4,FALSE),VLOOKUP(D463,'Bahías'!$A$2:$J$21,5,FALSE),VLOOKUP(D463,'Bahías'!$A$2:$J$21,6,FALSE),VLOOKUP(D463,'Bahías'!$A$2:$J$21,7,FALSE),VLOOKUP(D463,'Bahías'!$A$2:$J$21,8,FALSE),VLOOKUP(D463,'Bahías'!$A$2:$J$21,9,FALSE),VLOOKUP(D463,'Bahías'!$A$2:$J$21,10,FALSE)),""))))</f>
        <v/>
      </c>
      <c r="L463" s="25">
        <f>IF(OR(A463="",D463=""),"",SUMIFS($J$2:$J$501,$A$2:$A$501,A463,$D$2:$D$501,D463))</f>
        <v/>
      </c>
      <c r="M463" s="25">
        <f>IF(OR(K463="",L463=""),"",K463-L463)</f>
        <v/>
      </c>
      <c r="N463" s="26">
        <f>IFERROR(L463/K463,"")</f>
        <v/>
      </c>
      <c r="O463" s="27">
        <f>IF(OR(A463="",D463="",F463="",G463="",H463="",I463=""),"",IF(COUNTIF('Configuración'!$D$2:$D$31,A463)&gt;0,"Día cerrado",IF(OR(F463&lt;'Configuración'!$B$5,H463&gt;'Configuración'!$B$6),"Fuera de horario",IF(K463=0,"Sin capacidad",IF(L463&gt;K463,"Sobrecupo",IF(I463="Cancelada","OK",IF(COUNTIFS($A$2:$A$501,A463,$D$2:$D$501,D463,$F$2:$F$501,"&lt;"&amp;H463,$H$2:$H$501,"&gt;"&amp;F463,$I$2:$I$501,"&lt;&gt;Cancelada")-1&gt;0,"Traslape","OK")))))))</f>
        <v/>
      </c>
      <c r="P463" s="23" t="n"/>
      <c r="Q463">
        <f>IFERROR(IF(INDEX('Bahías'!$A$2:$A$21,ROW()-1)="","",INDEX('Bahías'!$A$2:$A$21,ROW()-1)),"")</f>
        <v/>
      </c>
      <c r="R463">
        <f>IFERROR(IF(INDEX('Configuración'!$G$2:$G$10,ROW()-1)="","",INDEX('Configuración'!$G$2:$G$10,ROW()-1)),"")</f>
        <v/>
      </c>
    </row>
    <row r="464">
      <c r="A464" s="11" t="n"/>
      <c r="B464" s="12" t="n"/>
      <c r="C464" s="17" t="n"/>
      <c r="D464" s="17" t="n"/>
      <c r="E464" s="17" t="n"/>
      <c r="F464" s="34" t="n"/>
      <c r="G464" s="19" t="n"/>
      <c r="H464" s="35">
        <f>IF(OR(F464="",G464=""),"",F464+G464/24)</f>
        <v/>
      </c>
      <c r="I464" s="17" t="n"/>
      <c r="J464" s="5">
        <f>IF(OR(A464="",G464="",I464=""),"",IF(I464="Cancelada",0,G464))</f>
        <v/>
      </c>
      <c r="K464" s="5">
        <f>IF(OR(A464="",D464=""),"",IF(COUNTIF('Configuración'!$D$2:$D$31,A464)&gt;0,0,IF(IFERROR(VLOOKUP(D464,'Bahías'!$A$2:$J$21,3,FALSE),"No")&lt;&gt;"Sí",0,IFERROR(CHOOSE(WEEKDAY(A464,2),VLOOKUP(D464,'Bahías'!$A$2:$J$21,4,FALSE),VLOOKUP(D464,'Bahías'!$A$2:$J$21,5,FALSE),VLOOKUP(D464,'Bahías'!$A$2:$J$21,6,FALSE),VLOOKUP(D464,'Bahías'!$A$2:$J$21,7,FALSE),VLOOKUP(D464,'Bahías'!$A$2:$J$21,8,FALSE),VLOOKUP(D464,'Bahías'!$A$2:$J$21,9,FALSE),VLOOKUP(D464,'Bahías'!$A$2:$J$21,10,FALSE)),""))))</f>
        <v/>
      </c>
      <c r="L464" s="5">
        <f>IF(OR(A464="",D464=""),"",SUMIFS($J$2:$J$501,$A$2:$A$501,A464,$D$2:$D$501,D464))</f>
        <v/>
      </c>
      <c r="M464" s="5">
        <f>IF(OR(K464="",L464=""),"",K464-L464)</f>
        <v/>
      </c>
      <c r="N464" s="21">
        <f>IFERROR(L464/K464,"")</f>
        <v/>
      </c>
      <c r="O464" s="22">
        <f>IF(OR(A464="",D464="",F464="",G464="",H464="",I464=""),"",IF(COUNTIF('Configuración'!$D$2:$D$31,A464)&gt;0,"Día cerrado",IF(OR(F464&lt;'Configuración'!$B$5,H464&gt;'Configuración'!$B$6),"Fuera de horario",IF(K464=0,"Sin capacidad",IF(L464&gt;K464,"Sobrecupo",IF(I464="Cancelada","OK",IF(COUNTIFS($A$2:$A$501,A464,$D$2:$D$501,D464,$F$2:$F$501,"&lt;"&amp;H464,$H$2:$H$501,"&gt;"&amp;F464,$I$2:$I$501,"&lt;&gt;Cancelada")-1&gt;0,"Traslape","OK")))))))</f>
        <v/>
      </c>
      <c r="P464" s="23" t="n"/>
      <c r="Q464">
        <f>IFERROR(IF(INDEX('Bahías'!$A$2:$A$21,ROW()-1)="","",INDEX('Bahías'!$A$2:$A$21,ROW()-1)),"")</f>
        <v/>
      </c>
      <c r="R464">
        <f>IFERROR(IF(INDEX('Configuración'!$G$2:$G$10,ROW()-1)="","",INDEX('Configuración'!$G$2:$G$10,ROW()-1)),"")</f>
        <v/>
      </c>
    </row>
    <row r="465">
      <c r="A465" s="11" t="n"/>
      <c r="B465" s="12" t="n"/>
      <c r="C465" s="17" t="n"/>
      <c r="D465" s="17" t="n"/>
      <c r="E465" s="17" t="n"/>
      <c r="F465" s="34" t="n"/>
      <c r="G465" s="19" t="n"/>
      <c r="H465" s="36">
        <f>IF(OR(F465="",G465=""),"",F465+G465/24)</f>
        <v/>
      </c>
      <c r="I465" s="17" t="n"/>
      <c r="J465" s="25">
        <f>IF(OR(A465="",G465="",I465=""),"",IF(I465="Cancelada",0,G465))</f>
        <v/>
      </c>
      <c r="K465" s="25">
        <f>IF(OR(A465="",D465=""),"",IF(COUNTIF('Configuración'!$D$2:$D$31,A465)&gt;0,0,IF(IFERROR(VLOOKUP(D465,'Bahías'!$A$2:$J$21,3,FALSE),"No")&lt;&gt;"Sí",0,IFERROR(CHOOSE(WEEKDAY(A465,2),VLOOKUP(D465,'Bahías'!$A$2:$J$21,4,FALSE),VLOOKUP(D465,'Bahías'!$A$2:$J$21,5,FALSE),VLOOKUP(D465,'Bahías'!$A$2:$J$21,6,FALSE),VLOOKUP(D465,'Bahías'!$A$2:$J$21,7,FALSE),VLOOKUP(D465,'Bahías'!$A$2:$J$21,8,FALSE),VLOOKUP(D465,'Bahías'!$A$2:$J$21,9,FALSE),VLOOKUP(D465,'Bahías'!$A$2:$J$21,10,FALSE)),""))))</f>
        <v/>
      </c>
      <c r="L465" s="25">
        <f>IF(OR(A465="",D465=""),"",SUMIFS($J$2:$J$501,$A$2:$A$501,A465,$D$2:$D$501,D465))</f>
        <v/>
      </c>
      <c r="M465" s="25">
        <f>IF(OR(K465="",L465=""),"",K465-L465)</f>
        <v/>
      </c>
      <c r="N465" s="26">
        <f>IFERROR(L465/K465,"")</f>
        <v/>
      </c>
      <c r="O465" s="27">
        <f>IF(OR(A465="",D465="",F465="",G465="",H465="",I465=""),"",IF(COUNTIF('Configuración'!$D$2:$D$31,A465)&gt;0,"Día cerrado",IF(OR(F465&lt;'Configuración'!$B$5,H465&gt;'Configuración'!$B$6),"Fuera de horario",IF(K465=0,"Sin capacidad",IF(L465&gt;K465,"Sobrecupo",IF(I465="Cancelada","OK",IF(COUNTIFS($A$2:$A$501,A465,$D$2:$D$501,D465,$F$2:$F$501,"&lt;"&amp;H465,$H$2:$H$501,"&gt;"&amp;F465,$I$2:$I$501,"&lt;&gt;Cancelada")-1&gt;0,"Traslape","OK")))))))</f>
        <v/>
      </c>
      <c r="P465" s="23" t="n"/>
      <c r="Q465">
        <f>IFERROR(IF(INDEX('Bahías'!$A$2:$A$21,ROW()-1)="","",INDEX('Bahías'!$A$2:$A$21,ROW()-1)),"")</f>
        <v/>
      </c>
      <c r="R465">
        <f>IFERROR(IF(INDEX('Configuración'!$G$2:$G$10,ROW()-1)="","",INDEX('Configuración'!$G$2:$G$10,ROW()-1)),"")</f>
        <v/>
      </c>
    </row>
    <row r="466">
      <c r="A466" s="11" t="n"/>
      <c r="B466" s="12" t="n"/>
      <c r="C466" s="17" t="n"/>
      <c r="D466" s="17" t="n"/>
      <c r="E466" s="17" t="n"/>
      <c r="F466" s="34" t="n"/>
      <c r="G466" s="19" t="n"/>
      <c r="H466" s="35">
        <f>IF(OR(F466="",G466=""),"",F466+G466/24)</f>
        <v/>
      </c>
      <c r="I466" s="17" t="n"/>
      <c r="J466" s="5">
        <f>IF(OR(A466="",G466="",I466=""),"",IF(I466="Cancelada",0,G466))</f>
        <v/>
      </c>
      <c r="K466" s="5">
        <f>IF(OR(A466="",D466=""),"",IF(COUNTIF('Configuración'!$D$2:$D$31,A466)&gt;0,0,IF(IFERROR(VLOOKUP(D466,'Bahías'!$A$2:$J$21,3,FALSE),"No")&lt;&gt;"Sí",0,IFERROR(CHOOSE(WEEKDAY(A466,2),VLOOKUP(D466,'Bahías'!$A$2:$J$21,4,FALSE),VLOOKUP(D466,'Bahías'!$A$2:$J$21,5,FALSE),VLOOKUP(D466,'Bahías'!$A$2:$J$21,6,FALSE),VLOOKUP(D466,'Bahías'!$A$2:$J$21,7,FALSE),VLOOKUP(D466,'Bahías'!$A$2:$J$21,8,FALSE),VLOOKUP(D466,'Bahías'!$A$2:$J$21,9,FALSE),VLOOKUP(D466,'Bahías'!$A$2:$J$21,10,FALSE)),""))))</f>
        <v/>
      </c>
      <c r="L466" s="5">
        <f>IF(OR(A466="",D466=""),"",SUMIFS($J$2:$J$501,$A$2:$A$501,A466,$D$2:$D$501,D466))</f>
        <v/>
      </c>
      <c r="M466" s="5">
        <f>IF(OR(K466="",L466=""),"",K466-L466)</f>
        <v/>
      </c>
      <c r="N466" s="21">
        <f>IFERROR(L466/K466,"")</f>
        <v/>
      </c>
      <c r="O466" s="22">
        <f>IF(OR(A466="",D466="",F466="",G466="",H466="",I466=""),"",IF(COUNTIF('Configuración'!$D$2:$D$31,A466)&gt;0,"Día cerrado",IF(OR(F466&lt;'Configuración'!$B$5,H466&gt;'Configuración'!$B$6),"Fuera de horario",IF(K466=0,"Sin capacidad",IF(L466&gt;K466,"Sobrecupo",IF(I466="Cancelada","OK",IF(COUNTIFS($A$2:$A$501,A466,$D$2:$D$501,D466,$F$2:$F$501,"&lt;"&amp;H466,$H$2:$H$501,"&gt;"&amp;F466,$I$2:$I$501,"&lt;&gt;Cancelada")-1&gt;0,"Traslape","OK")))))))</f>
        <v/>
      </c>
      <c r="P466" s="23" t="n"/>
      <c r="Q466">
        <f>IFERROR(IF(INDEX('Bahías'!$A$2:$A$21,ROW()-1)="","",INDEX('Bahías'!$A$2:$A$21,ROW()-1)),"")</f>
        <v/>
      </c>
      <c r="R466">
        <f>IFERROR(IF(INDEX('Configuración'!$G$2:$G$10,ROW()-1)="","",INDEX('Configuración'!$G$2:$G$10,ROW()-1)),"")</f>
        <v/>
      </c>
    </row>
    <row r="467">
      <c r="A467" s="11" t="n"/>
      <c r="B467" s="12" t="n"/>
      <c r="C467" s="17" t="n"/>
      <c r="D467" s="17" t="n"/>
      <c r="E467" s="17" t="n"/>
      <c r="F467" s="34" t="n"/>
      <c r="G467" s="19" t="n"/>
      <c r="H467" s="36">
        <f>IF(OR(F467="",G467=""),"",F467+G467/24)</f>
        <v/>
      </c>
      <c r="I467" s="17" t="n"/>
      <c r="J467" s="25">
        <f>IF(OR(A467="",G467="",I467=""),"",IF(I467="Cancelada",0,G467))</f>
        <v/>
      </c>
      <c r="K467" s="25">
        <f>IF(OR(A467="",D467=""),"",IF(COUNTIF('Configuración'!$D$2:$D$31,A467)&gt;0,0,IF(IFERROR(VLOOKUP(D467,'Bahías'!$A$2:$J$21,3,FALSE),"No")&lt;&gt;"Sí",0,IFERROR(CHOOSE(WEEKDAY(A467,2),VLOOKUP(D467,'Bahías'!$A$2:$J$21,4,FALSE),VLOOKUP(D467,'Bahías'!$A$2:$J$21,5,FALSE),VLOOKUP(D467,'Bahías'!$A$2:$J$21,6,FALSE),VLOOKUP(D467,'Bahías'!$A$2:$J$21,7,FALSE),VLOOKUP(D467,'Bahías'!$A$2:$J$21,8,FALSE),VLOOKUP(D467,'Bahías'!$A$2:$J$21,9,FALSE),VLOOKUP(D467,'Bahías'!$A$2:$J$21,10,FALSE)),""))))</f>
        <v/>
      </c>
      <c r="L467" s="25">
        <f>IF(OR(A467="",D467=""),"",SUMIFS($J$2:$J$501,$A$2:$A$501,A467,$D$2:$D$501,D467))</f>
        <v/>
      </c>
      <c r="M467" s="25">
        <f>IF(OR(K467="",L467=""),"",K467-L467)</f>
        <v/>
      </c>
      <c r="N467" s="26">
        <f>IFERROR(L467/K467,"")</f>
        <v/>
      </c>
      <c r="O467" s="27">
        <f>IF(OR(A467="",D467="",F467="",G467="",H467="",I467=""),"",IF(COUNTIF('Configuración'!$D$2:$D$31,A467)&gt;0,"Día cerrado",IF(OR(F467&lt;'Configuración'!$B$5,H467&gt;'Configuración'!$B$6),"Fuera de horario",IF(K467=0,"Sin capacidad",IF(L467&gt;K467,"Sobrecupo",IF(I467="Cancelada","OK",IF(COUNTIFS($A$2:$A$501,A467,$D$2:$D$501,D467,$F$2:$F$501,"&lt;"&amp;H467,$H$2:$H$501,"&gt;"&amp;F467,$I$2:$I$501,"&lt;&gt;Cancelada")-1&gt;0,"Traslape","OK")))))))</f>
        <v/>
      </c>
      <c r="P467" s="23" t="n"/>
      <c r="Q467">
        <f>IFERROR(IF(INDEX('Bahías'!$A$2:$A$21,ROW()-1)="","",INDEX('Bahías'!$A$2:$A$21,ROW()-1)),"")</f>
        <v/>
      </c>
      <c r="R467">
        <f>IFERROR(IF(INDEX('Configuración'!$G$2:$G$10,ROW()-1)="","",INDEX('Configuración'!$G$2:$G$10,ROW()-1)),"")</f>
        <v/>
      </c>
    </row>
    <row r="468">
      <c r="A468" s="11" t="n"/>
      <c r="B468" s="12" t="n"/>
      <c r="C468" s="17" t="n"/>
      <c r="D468" s="17" t="n"/>
      <c r="E468" s="17" t="n"/>
      <c r="F468" s="34" t="n"/>
      <c r="G468" s="19" t="n"/>
      <c r="H468" s="35">
        <f>IF(OR(F468="",G468=""),"",F468+G468/24)</f>
        <v/>
      </c>
      <c r="I468" s="17" t="n"/>
      <c r="J468" s="5">
        <f>IF(OR(A468="",G468="",I468=""),"",IF(I468="Cancelada",0,G468))</f>
        <v/>
      </c>
      <c r="K468" s="5">
        <f>IF(OR(A468="",D468=""),"",IF(COUNTIF('Configuración'!$D$2:$D$31,A468)&gt;0,0,IF(IFERROR(VLOOKUP(D468,'Bahías'!$A$2:$J$21,3,FALSE),"No")&lt;&gt;"Sí",0,IFERROR(CHOOSE(WEEKDAY(A468,2),VLOOKUP(D468,'Bahías'!$A$2:$J$21,4,FALSE),VLOOKUP(D468,'Bahías'!$A$2:$J$21,5,FALSE),VLOOKUP(D468,'Bahías'!$A$2:$J$21,6,FALSE),VLOOKUP(D468,'Bahías'!$A$2:$J$21,7,FALSE),VLOOKUP(D468,'Bahías'!$A$2:$J$21,8,FALSE),VLOOKUP(D468,'Bahías'!$A$2:$J$21,9,FALSE),VLOOKUP(D468,'Bahías'!$A$2:$J$21,10,FALSE)),""))))</f>
        <v/>
      </c>
      <c r="L468" s="5">
        <f>IF(OR(A468="",D468=""),"",SUMIFS($J$2:$J$501,$A$2:$A$501,A468,$D$2:$D$501,D468))</f>
        <v/>
      </c>
      <c r="M468" s="5">
        <f>IF(OR(K468="",L468=""),"",K468-L468)</f>
        <v/>
      </c>
      <c r="N468" s="21">
        <f>IFERROR(L468/K468,"")</f>
        <v/>
      </c>
      <c r="O468" s="22">
        <f>IF(OR(A468="",D468="",F468="",G468="",H468="",I468=""),"",IF(COUNTIF('Configuración'!$D$2:$D$31,A468)&gt;0,"Día cerrado",IF(OR(F468&lt;'Configuración'!$B$5,H468&gt;'Configuración'!$B$6),"Fuera de horario",IF(K468=0,"Sin capacidad",IF(L468&gt;K468,"Sobrecupo",IF(I468="Cancelada","OK",IF(COUNTIFS($A$2:$A$501,A468,$D$2:$D$501,D468,$F$2:$F$501,"&lt;"&amp;H468,$H$2:$H$501,"&gt;"&amp;F468,$I$2:$I$501,"&lt;&gt;Cancelada")-1&gt;0,"Traslape","OK")))))))</f>
        <v/>
      </c>
      <c r="P468" s="23" t="n"/>
      <c r="Q468">
        <f>IFERROR(IF(INDEX('Bahías'!$A$2:$A$21,ROW()-1)="","",INDEX('Bahías'!$A$2:$A$21,ROW()-1)),"")</f>
        <v/>
      </c>
      <c r="R468">
        <f>IFERROR(IF(INDEX('Configuración'!$G$2:$G$10,ROW()-1)="","",INDEX('Configuración'!$G$2:$G$10,ROW()-1)),"")</f>
        <v/>
      </c>
    </row>
    <row r="469">
      <c r="A469" s="11" t="n"/>
      <c r="B469" s="12" t="n"/>
      <c r="C469" s="17" t="n"/>
      <c r="D469" s="17" t="n"/>
      <c r="E469" s="17" t="n"/>
      <c r="F469" s="34" t="n"/>
      <c r="G469" s="19" t="n"/>
      <c r="H469" s="36">
        <f>IF(OR(F469="",G469=""),"",F469+G469/24)</f>
        <v/>
      </c>
      <c r="I469" s="17" t="n"/>
      <c r="J469" s="25">
        <f>IF(OR(A469="",G469="",I469=""),"",IF(I469="Cancelada",0,G469))</f>
        <v/>
      </c>
      <c r="K469" s="25">
        <f>IF(OR(A469="",D469=""),"",IF(COUNTIF('Configuración'!$D$2:$D$31,A469)&gt;0,0,IF(IFERROR(VLOOKUP(D469,'Bahías'!$A$2:$J$21,3,FALSE),"No")&lt;&gt;"Sí",0,IFERROR(CHOOSE(WEEKDAY(A469,2),VLOOKUP(D469,'Bahías'!$A$2:$J$21,4,FALSE),VLOOKUP(D469,'Bahías'!$A$2:$J$21,5,FALSE),VLOOKUP(D469,'Bahías'!$A$2:$J$21,6,FALSE),VLOOKUP(D469,'Bahías'!$A$2:$J$21,7,FALSE),VLOOKUP(D469,'Bahías'!$A$2:$J$21,8,FALSE),VLOOKUP(D469,'Bahías'!$A$2:$J$21,9,FALSE),VLOOKUP(D469,'Bahías'!$A$2:$J$21,10,FALSE)),""))))</f>
        <v/>
      </c>
      <c r="L469" s="25">
        <f>IF(OR(A469="",D469=""),"",SUMIFS($J$2:$J$501,$A$2:$A$501,A469,$D$2:$D$501,D469))</f>
        <v/>
      </c>
      <c r="M469" s="25">
        <f>IF(OR(K469="",L469=""),"",K469-L469)</f>
        <v/>
      </c>
      <c r="N469" s="26">
        <f>IFERROR(L469/K469,"")</f>
        <v/>
      </c>
      <c r="O469" s="27">
        <f>IF(OR(A469="",D469="",F469="",G469="",H469="",I469=""),"",IF(COUNTIF('Configuración'!$D$2:$D$31,A469)&gt;0,"Día cerrado",IF(OR(F469&lt;'Configuración'!$B$5,H469&gt;'Configuración'!$B$6),"Fuera de horario",IF(K469=0,"Sin capacidad",IF(L469&gt;K469,"Sobrecupo",IF(I469="Cancelada","OK",IF(COUNTIFS($A$2:$A$501,A469,$D$2:$D$501,D469,$F$2:$F$501,"&lt;"&amp;H469,$H$2:$H$501,"&gt;"&amp;F469,$I$2:$I$501,"&lt;&gt;Cancelada")-1&gt;0,"Traslape","OK")))))))</f>
        <v/>
      </c>
      <c r="P469" s="23" t="n"/>
      <c r="Q469">
        <f>IFERROR(IF(INDEX('Bahías'!$A$2:$A$21,ROW()-1)="","",INDEX('Bahías'!$A$2:$A$21,ROW()-1)),"")</f>
        <v/>
      </c>
      <c r="R469">
        <f>IFERROR(IF(INDEX('Configuración'!$G$2:$G$10,ROW()-1)="","",INDEX('Configuración'!$G$2:$G$10,ROW()-1)),"")</f>
        <v/>
      </c>
    </row>
    <row r="470">
      <c r="A470" s="11" t="n"/>
      <c r="B470" s="12" t="n"/>
      <c r="C470" s="17" t="n"/>
      <c r="D470" s="17" t="n"/>
      <c r="E470" s="17" t="n"/>
      <c r="F470" s="34" t="n"/>
      <c r="G470" s="19" t="n"/>
      <c r="H470" s="35">
        <f>IF(OR(F470="",G470=""),"",F470+G470/24)</f>
        <v/>
      </c>
      <c r="I470" s="17" t="n"/>
      <c r="J470" s="5">
        <f>IF(OR(A470="",G470="",I470=""),"",IF(I470="Cancelada",0,G470))</f>
        <v/>
      </c>
      <c r="K470" s="5">
        <f>IF(OR(A470="",D470=""),"",IF(COUNTIF('Configuración'!$D$2:$D$31,A470)&gt;0,0,IF(IFERROR(VLOOKUP(D470,'Bahías'!$A$2:$J$21,3,FALSE),"No")&lt;&gt;"Sí",0,IFERROR(CHOOSE(WEEKDAY(A470,2),VLOOKUP(D470,'Bahías'!$A$2:$J$21,4,FALSE),VLOOKUP(D470,'Bahías'!$A$2:$J$21,5,FALSE),VLOOKUP(D470,'Bahías'!$A$2:$J$21,6,FALSE),VLOOKUP(D470,'Bahías'!$A$2:$J$21,7,FALSE),VLOOKUP(D470,'Bahías'!$A$2:$J$21,8,FALSE),VLOOKUP(D470,'Bahías'!$A$2:$J$21,9,FALSE),VLOOKUP(D470,'Bahías'!$A$2:$J$21,10,FALSE)),""))))</f>
        <v/>
      </c>
      <c r="L470" s="5">
        <f>IF(OR(A470="",D470=""),"",SUMIFS($J$2:$J$501,$A$2:$A$501,A470,$D$2:$D$501,D470))</f>
        <v/>
      </c>
      <c r="M470" s="5">
        <f>IF(OR(K470="",L470=""),"",K470-L470)</f>
        <v/>
      </c>
      <c r="N470" s="21">
        <f>IFERROR(L470/K470,"")</f>
        <v/>
      </c>
      <c r="O470" s="22">
        <f>IF(OR(A470="",D470="",F470="",G470="",H470="",I470=""),"",IF(COUNTIF('Configuración'!$D$2:$D$31,A470)&gt;0,"Día cerrado",IF(OR(F470&lt;'Configuración'!$B$5,H470&gt;'Configuración'!$B$6),"Fuera de horario",IF(K470=0,"Sin capacidad",IF(L470&gt;K470,"Sobrecupo",IF(I470="Cancelada","OK",IF(COUNTIFS($A$2:$A$501,A470,$D$2:$D$501,D470,$F$2:$F$501,"&lt;"&amp;H470,$H$2:$H$501,"&gt;"&amp;F470,$I$2:$I$501,"&lt;&gt;Cancelada")-1&gt;0,"Traslape","OK")))))))</f>
        <v/>
      </c>
      <c r="P470" s="23" t="n"/>
      <c r="Q470">
        <f>IFERROR(IF(INDEX('Bahías'!$A$2:$A$21,ROW()-1)="","",INDEX('Bahías'!$A$2:$A$21,ROW()-1)),"")</f>
        <v/>
      </c>
      <c r="R470">
        <f>IFERROR(IF(INDEX('Configuración'!$G$2:$G$10,ROW()-1)="","",INDEX('Configuración'!$G$2:$G$10,ROW()-1)),"")</f>
        <v/>
      </c>
    </row>
    <row r="471">
      <c r="A471" s="11" t="n"/>
      <c r="B471" s="12" t="n"/>
      <c r="C471" s="17" t="n"/>
      <c r="D471" s="17" t="n"/>
      <c r="E471" s="17" t="n"/>
      <c r="F471" s="34" t="n"/>
      <c r="G471" s="19" t="n"/>
      <c r="H471" s="36">
        <f>IF(OR(F471="",G471=""),"",F471+G471/24)</f>
        <v/>
      </c>
      <c r="I471" s="17" t="n"/>
      <c r="J471" s="25">
        <f>IF(OR(A471="",G471="",I471=""),"",IF(I471="Cancelada",0,G471))</f>
        <v/>
      </c>
      <c r="K471" s="25">
        <f>IF(OR(A471="",D471=""),"",IF(COUNTIF('Configuración'!$D$2:$D$31,A471)&gt;0,0,IF(IFERROR(VLOOKUP(D471,'Bahías'!$A$2:$J$21,3,FALSE),"No")&lt;&gt;"Sí",0,IFERROR(CHOOSE(WEEKDAY(A471,2),VLOOKUP(D471,'Bahías'!$A$2:$J$21,4,FALSE),VLOOKUP(D471,'Bahías'!$A$2:$J$21,5,FALSE),VLOOKUP(D471,'Bahías'!$A$2:$J$21,6,FALSE),VLOOKUP(D471,'Bahías'!$A$2:$J$21,7,FALSE),VLOOKUP(D471,'Bahías'!$A$2:$J$21,8,FALSE),VLOOKUP(D471,'Bahías'!$A$2:$J$21,9,FALSE),VLOOKUP(D471,'Bahías'!$A$2:$J$21,10,FALSE)),""))))</f>
        <v/>
      </c>
      <c r="L471" s="25">
        <f>IF(OR(A471="",D471=""),"",SUMIFS($J$2:$J$501,$A$2:$A$501,A471,$D$2:$D$501,D471))</f>
        <v/>
      </c>
      <c r="M471" s="25">
        <f>IF(OR(K471="",L471=""),"",K471-L471)</f>
        <v/>
      </c>
      <c r="N471" s="26">
        <f>IFERROR(L471/K471,"")</f>
        <v/>
      </c>
      <c r="O471" s="27">
        <f>IF(OR(A471="",D471="",F471="",G471="",H471="",I471=""),"",IF(COUNTIF('Configuración'!$D$2:$D$31,A471)&gt;0,"Día cerrado",IF(OR(F471&lt;'Configuración'!$B$5,H471&gt;'Configuración'!$B$6),"Fuera de horario",IF(K471=0,"Sin capacidad",IF(L471&gt;K471,"Sobrecupo",IF(I471="Cancelada","OK",IF(COUNTIFS($A$2:$A$501,A471,$D$2:$D$501,D471,$F$2:$F$501,"&lt;"&amp;H471,$H$2:$H$501,"&gt;"&amp;F471,$I$2:$I$501,"&lt;&gt;Cancelada")-1&gt;0,"Traslape","OK")))))))</f>
        <v/>
      </c>
      <c r="P471" s="23" t="n"/>
      <c r="Q471">
        <f>IFERROR(IF(INDEX('Bahías'!$A$2:$A$21,ROW()-1)="","",INDEX('Bahías'!$A$2:$A$21,ROW()-1)),"")</f>
        <v/>
      </c>
      <c r="R471">
        <f>IFERROR(IF(INDEX('Configuración'!$G$2:$G$10,ROW()-1)="","",INDEX('Configuración'!$G$2:$G$10,ROW()-1)),"")</f>
        <v/>
      </c>
    </row>
    <row r="472">
      <c r="A472" s="11" t="n"/>
      <c r="B472" s="12" t="n"/>
      <c r="C472" s="17" t="n"/>
      <c r="D472" s="17" t="n"/>
      <c r="E472" s="17" t="n"/>
      <c r="F472" s="34" t="n"/>
      <c r="G472" s="19" t="n"/>
      <c r="H472" s="35">
        <f>IF(OR(F472="",G472=""),"",F472+G472/24)</f>
        <v/>
      </c>
      <c r="I472" s="17" t="n"/>
      <c r="J472" s="5">
        <f>IF(OR(A472="",G472="",I472=""),"",IF(I472="Cancelada",0,G472))</f>
        <v/>
      </c>
      <c r="K472" s="5">
        <f>IF(OR(A472="",D472=""),"",IF(COUNTIF('Configuración'!$D$2:$D$31,A472)&gt;0,0,IF(IFERROR(VLOOKUP(D472,'Bahías'!$A$2:$J$21,3,FALSE),"No")&lt;&gt;"Sí",0,IFERROR(CHOOSE(WEEKDAY(A472,2),VLOOKUP(D472,'Bahías'!$A$2:$J$21,4,FALSE),VLOOKUP(D472,'Bahías'!$A$2:$J$21,5,FALSE),VLOOKUP(D472,'Bahías'!$A$2:$J$21,6,FALSE),VLOOKUP(D472,'Bahías'!$A$2:$J$21,7,FALSE),VLOOKUP(D472,'Bahías'!$A$2:$J$21,8,FALSE),VLOOKUP(D472,'Bahías'!$A$2:$J$21,9,FALSE),VLOOKUP(D472,'Bahías'!$A$2:$J$21,10,FALSE)),""))))</f>
        <v/>
      </c>
      <c r="L472" s="5">
        <f>IF(OR(A472="",D472=""),"",SUMIFS($J$2:$J$501,$A$2:$A$501,A472,$D$2:$D$501,D472))</f>
        <v/>
      </c>
      <c r="M472" s="5">
        <f>IF(OR(K472="",L472=""),"",K472-L472)</f>
        <v/>
      </c>
      <c r="N472" s="21">
        <f>IFERROR(L472/K472,"")</f>
        <v/>
      </c>
      <c r="O472" s="22">
        <f>IF(OR(A472="",D472="",F472="",G472="",H472="",I472=""),"",IF(COUNTIF('Configuración'!$D$2:$D$31,A472)&gt;0,"Día cerrado",IF(OR(F472&lt;'Configuración'!$B$5,H472&gt;'Configuración'!$B$6),"Fuera de horario",IF(K472=0,"Sin capacidad",IF(L472&gt;K472,"Sobrecupo",IF(I472="Cancelada","OK",IF(COUNTIFS($A$2:$A$501,A472,$D$2:$D$501,D472,$F$2:$F$501,"&lt;"&amp;H472,$H$2:$H$501,"&gt;"&amp;F472,$I$2:$I$501,"&lt;&gt;Cancelada")-1&gt;0,"Traslape","OK")))))))</f>
        <v/>
      </c>
      <c r="P472" s="23" t="n"/>
      <c r="Q472">
        <f>IFERROR(IF(INDEX('Bahías'!$A$2:$A$21,ROW()-1)="","",INDEX('Bahías'!$A$2:$A$21,ROW()-1)),"")</f>
        <v/>
      </c>
      <c r="R472">
        <f>IFERROR(IF(INDEX('Configuración'!$G$2:$G$10,ROW()-1)="","",INDEX('Configuración'!$G$2:$G$10,ROW()-1)),"")</f>
        <v/>
      </c>
    </row>
    <row r="473">
      <c r="A473" s="11" t="n"/>
      <c r="B473" s="12" t="n"/>
      <c r="C473" s="17" t="n"/>
      <c r="D473" s="17" t="n"/>
      <c r="E473" s="17" t="n"/>
      <c r="F473" s="34" t="n"/>
      <c r="G473" s="19" t="n"/>
      <c r="H473" s="36">
        <f>IF(OR(F473="",G473=""),"",F473+G473/24)</f>
        <v/>
      </c>
      <c r="I473" s="17" t="n"/>
      <c r="J473" s="25">
        <f>IF(OR(A473="",G473="",I473=""),"",IF(I473="Cancelada",0,G473))</f>
        <v/>
      </c>
      <c r="K473" s="25">
        <f>IF(OR(A473="",D473=""),"",IF(COUNTIF('Configuración'!$D$2:$D$31,A473)&gt;0,0,IF(IFERROR(VLOOKUP(D473,'Bahías'!$A$2:$J$21,3,FALSE),"No")&lt;&gt;"Sí",0,IFERROR(CHOOSE(WEEKDAY(A473,2),VLOOKUP(D473,'Bahías'!$A$2:$J$21,4,FALSE),VLOOKUP(D473,'Bahías'!$A$2:$J$21,5,FALSE),VLOOKUP(D473,'Bahías'!$A$2:$J$21,6,FALSE),VLOOKUP(D473,'Bahías'!$A$2:$J$21,7,FALSE),VLOOKUP(D473,'Bahías'!$A$2:$J$21,8,FALSE),VLOOKUP(D473,'Bahías'!$A$2:$J$21,9,FALSE),VLOOKUP(D473,'Bahías'!$A$2:$J$21,10,FALSE)),""))))</f>
        <v/>
      </c>
      <c r="L473" s="25">
        <f>IF(OR(A473="",D473=""),"",SUMIFS($J$2:$J$501,$A$2:$A$501,A473,$D$2:$D$501,D473))</f>
        <v/>
      </c>
      <c r="M473" s="25">
        <f>IF(OR(K473="",L473=""),"",K473-L473)</f>
        <v/>
      </c>
      <c r="N473" s="26">
        <f>IFERROR(L473/K473,"")</f>
        <v/>
      </c>
      <c r="O473" s="27">
        <f>IF(OR(A473="",D473="",F473="",G473="",H473="",I473=""),"",IF(COUNTIF('Configuración'!$D$2:$D$31,A473)&gt;0,"Día cerrado",IF(OR(F473&lt;'Configuración'!$B$5,H473&gt;'Configuración'!$B$6),"Fuera de horario",IF(K473=0,"Sin capacidad",IF(L473&gt;K473,"Sobrecupo",IF(I473="Cancelada","OK",IF(COUNTIFS($A$2:$A$501,A473,$D$2:$D$501,D473,$F$2:$F$501,"&lt;"&amp;H473,$H$2:$H$501,"&gt;"&amp;F473,$I$2:$I$501,"&lt;&gt;Cancelada")-1&gt;0,"Traslape","OK")))))))</f>
        <v/>
      </c>
      <c r="P473" s="23" t="n"/>
      <c r="Q473">
        <f>IFERROR(IF(INDEX('Bahías'!$A$2:$A$21,ROW()-1)="","",INDEX('Bahías'!$A$2:$A$21,ROW()-1)),"")</f>
        <v/>
      </c>
      <c r="R473">
        <f>IFERROR(IF(INDEX('Configuración'!$G$2:$G$10,ROW()-1)="","",INDEX('Configuración'!$G$2:$G$10,ROW()-1)),"")</f>
        <v/>
      </c>
    </row>
    <row r="474">
      <c r="A474" s="11" t="n"/>
      <c r="B474" s="12" t="n"/>
      <c r="C474" s="17" t="n"/>
      <c r="D474" s="17" t="n"/>
      <c r="E474" s="17" t="n"/>
      <c r="F474" s="34" t="n"/>
      <c r="G474" s="19" t="n"/>
      <c r="H474" s="35">
        <f>IF(OR(F474="",G474=""),"",F474+G474/24)</f>
        <v/>
      </c>
      <c r="I474" s="17" t="n"/>
      <c r="J474" s="5">
        <f>IF(OR(A474="",G474="",I474=""),"",IF(I474="Cancelada",0,G474))</f>
        <v/>
      </c>
      <c r="K474" s="5">
        <f>IF(OR(A474="",D474=""),"",IF(COUNTIF('Configuración'!$D$2:$D$31,A474)&gt;0,0,IF(IFERROR(VLOOKUP(D474,'Bahías'!$A$2:$J$21,3,FALSE),"No")&lt;&gt;"Sí",0,IFERROR(CHOOSE(WEEKDAY(A474,2),VLOOKUP(D474,'Bahías'!$A$2:$J$21,4,FALSE),VLOOKUP(D474,'Bahías'!$A$2:$J$21,5,FALSE),VLOOKUP(D474,'Bahías'!$A$2:$J$21,6,FALSE),VLOOKUP(D474,'Bahías'!$A$2:$J$21,7,FALSE),VLOOKUP(D474,'Bahías'!$A$2:$J$21,8,FALSE),VLOOKUP(D474,'Bahías'!$A$2:$J$21,9,FALSE),VLOOKUP(D474,'Bahías'!$A$2:$J$21,10,FALSE)),""))))</f>
        <v/>
      </c>
      <c r="L474" s="5">
        <f>IF(OR(A474="",D474=""),"",SUMIFS($J$2:$J$501,$A$2:$A$501,A474,$D$2:$D$501,D474))</f>
        <v/>
      </c>
      <c r="M474" s="5">
        <f>IF(OR(K474="",L474=""),"",K474-L474)</f>
        <v/>
      </c>
      <c r="N474" s="21">
        <f>IFERROR(L474/K474,"")</f>
        <v/>
      </c>
      <c r="O474" s="22">
        <f>IF(OR(A474="",D474="",F474="",G474="",H474="",I474=""),"",IF(COUNTIF('Configuración'!$D$2:$D$31,A474)&gt;0,"Día cerrado",IF(OR(F474&lt;'Configuración'!$B$5,H474&gt;'Configuración'!$B$6),"Fuera de horario",IF(K474=0,"Sin capacidad",IF(L474&gt;K474,"Sobrecupo",IF(I474="Cancelada","OK",IF(COUNTIFS($A$2:$A$501,A474,$D$2:$D$501,D474,$F$2:$F$501,"&lt;"&amp;H474,$H$2:$H$501,"&gt;"&amp;F474,$I$2:$I$501,"&lt;&gt;Cancelada")-1&gt;0,"Traslape","OK")))))))</f>
        <v/>
      </c>
      <c r="P474" s="23" t="n"/>
      <c r="Q474">
        <f>IFERROR(IF(INDEX('Bahías'!$A$2:$A$21,ROW()-1)="","",INDEX('Bahías'!$A$2:$A$21,ROW()-1)),"")</f>
        <v/>
      </c>
      <c r="R474">
        <f>IFERROR(IF(INDEX('Configuración'!$G$2:$G$10,ROW()-1)="","",INDEX('Configuración'!$G$2:$G$10,ROW()-1)),"")</f>
        <v/>
      </c>
    </row>
    <row r="475">
      <c r="A475" s="11" t="n"/>
      <c r="B475" s="12" t="n"/>
      <c r="C475" s="17" t="n"/>
      <c r="D475" s="17" t="n"/>
      <c r="E475" s="17" t="n"/>
      <c r="F475" s="34" t="n"/>
      <c r="G475" s="19" t="n"/>
      <c r="H475" s="36">
        <f>IF(OR(F475="",G475=""),"",F475+G475/24)</f>
        <v/>
      </c>
      <c r="I475" s="17" t="n"/>
      <c r="J475" s="25">
        <f>IF(OR(A475="",G475="",I475=""),"",IF(I475="Cancelada",0,G475))</f>
        <v/>
      </c>
      <c r="K475" s="25">
        <f>IF(OR(A475="",D475=""),"",IF(COUNTIF('Configuración'!$D$2:$D$31,A475)&gt;0,0,IF(IFERROR(VLOOKUP(D475,'Bahías'!$A$2:$J$21,3,FALSE),"No")&lt;&gt;"Sí",0,IFERROR(CHOOSE(WEEKDAY(A475,2),VLOOKUP(D475,'Bahías'!$A$2:$J$21,4,FALSE),VLOOKUP(D475,'Bahías'!$A$2:$J$21,5,FALSE),VLOOKUP(D475,'Bahías'!$A$2:$J$21,6,FALSE),VLOOKUP(D475,'Bahías'!$A$2:$J$21,7,FALSE),VLOOKUP(D475,'Bahías'!$A$2:$J$21,8,FALSE),VLOOKUP(D475,'Bahías'!$A$2:$J$21,9,FALSE),VLOOKUP(D475,'Bahías'!$A$2:$J$21,10,FALSE)),""))))</f>
        <v/>
      </c>
      <c r="L475" s="25">
        <f>IF(OR(A475="",D475=""),"",SUMIFS($J$2:$J$501,$A$2:$A$501,A475,$D$2:$D$501,D475))</f>
        <v/>
      </c>
      <c r="M475" s="25">
        <f>IF(OR(K475="",L475=""),"",K475-L475)</f>
        <v/>
      </c>
      <c r="N475" s="26">
        <f>IFERROR(L475/K475,"")</f>
        <v/>
      </c>
      <c r="O475" s="27">
        <f>IF(OR(A475="",D475="",F475="",G475="",H475="",I475=""),"",IF(COUNTIF('Configuración'!$D$2:$D$31,A475)&gt;0,"Día cerrado",IF(OR(F475&lt;'Configuración'!$B$5,H475&gt;'Configuración'!$B$6),"Fuera de horario",IF(K475=0,"Sin capacidad",IF(L475&gt;K475,"Sobrecupo",IF(I475="Cancelada","OK",IF(COUNTIFS($A$2:$A$501,A475,$D$2:$D$501,D475,$F$2:$F$501,"&lt;"&amp;H475,$H$2:$H$501,"&gt;"&amp;F475,$I$2:$I$501,"&lt;&gt;Cancelada")-1&gt;0,"Traslape","OK")))))))</f>
        <v/>
      </c>
      <c r="P475" s="23" t="n"/>
      <c r="Q475">
        <f>IFERROR(IF(INDEX('Bahías'!$A$2:$A$21,ROW()-1)="","",INDEX('Bahías'!$A$2:$A$21,ROW()-1)),"")</f>
        <v/>
      </c>
      <c r="R475">
        <f>IFERROR(IF(INDEX('Configuración'!$G$2:$G$10,ROW()-1)="","",INDEX('Configuración'!$G$2:$G$10,ROW()-1)),"")</f>
        <v/>
      </c>
    </row>
    <row r="476">
      <c r="A476" s="11" t="n"/>
      <c r="B476" s="12" t="n"/>
      <c r="C476" s="17" t="n"/>
      <c r="D476" s="17" t="n"/>
      <c r="E476" s="17" t="n"/>
      <c r="F476" s="34" t="n"/>
      <c r="G476" s="19" t="n"/>
      <c r="H476" s="35">
        <f>IF(OR(F476="",G476=""),"",F476+G476/24)</f>
        <v/>
      </c>
      <c r="I476" s="17" t="n"/>
      <c r="J476" s="5">
        <f>IF(OR(A476="",G476="",I476=""),"",IF(I476="Cancelada",0,G476))</f>
        <v/>
      </c>
      <c r="K476" s="5">
        <f>IF(OR(A476="",D476=""),"",IF(COUNTIF('Configuración'!$D$2:$D$31,A476)&gt;0,0,IF(IFERROR(VLOOKUP(D476,'Bahías'!$A$2:$J$21,3,FALSE),"No")&lt;&gt;"Sí",0,IFERROR(CHOOSE(WEEKDAY(A476,2),VLOOKUP(D476,'Bahías'!$A$2:$J$21,4,FALSE),VLOOKUP(D476,'Bahías'!$A$2:$J$21,5,FALSE),VLOOKUP(D476,'Bahías'!$A$2:$J$21,6,FALSE),VLOOKUP(D476,'Bahías'!$A$2:$J$21,7,FALSE),VLOOKUP(D476,'Bahías'!$A$2:$J$21,8,FALSE),VLOOKUP(D476,'Bahías'!$A$2:$J$21,9,FALSE),VLOOKUP(D476,'Bahías'!$A$2:$J$21,10,FALSE)),""))))</f>
        <v/>
      </c>
      <c r="L476" s="5">
        <f>IF(OR(A476="",D476=""),"",SUMIFS($J$2:$J$501,$A$2:$A$501,A476,$D$2:$D$501,D476))</f>
        <v/>
      </c>
      <c r="M476" s="5">
        <f>IF(OR(K476="",L476=""),"",K476-L476)</f>
        <v/>
      </c>
      <c r="N476" s="21">
        <f>IFERROR(L476/K476,"")</f>
        <v/>
      </c>
      <c r="O476" s="22">
        <f>IF(OR(A476="",D476="",F476="",G476="",H476="",I476=""),"",IF(COUNTIF('Configuración'!$D$2:$D$31,A476)&gt;0,"Día cerrado",IF(OR(F476&lt;'Configuración'!$B$5,H476&gt;'Configuración'!$B$6),"Fuera de horario",IF(K476=0,"Sin capacidad",IF(L476&gt;K476,"Sobrecupo",IF(I476="Cancelada","OK",IF(COUNTIFS($A$2:$A$501,A476,$D$2:$D$501,D476,$F$2:$F$501,"&lt;"&amp;H476,$H$2:$H$501,"&gt;"&amp;F476,$I$2:$I$501,"&lt;&gt;Cancelada")-1&gt;0,"Traslape","OK")))))))</f>
        <v/>
      </c>
      <c r="P476" s="23" t="n"/>
      <c r="Q476">
        <f>IFERROR(IF(INDEX('Bahías'!$A$2:$A$21,ROW()-1)="","",INDEX('Bahías'!$A$2:$A$21,ROW()-1)),"")</f>
        <v/>
      </c>
      <c r="R476">
        <f>IFERROR(IF(INDEX('Configuración'!$G$2:$G$10,ROW()-1)="","",INDEX('Configuración'!$G$2:$G$10,ROW()-1)),"")</f>
        <v/>
      </c>
    </row>
    <row r="477">
      <c r="A477" s="11" t="n"/>
      <c r="B477" s="12" t="n"/>
      <c r="C477" s="17" t="n"/>
      <c r="D477" s="17" t="n"/>
      <c r="E477" s="17" t="n"/>
      <c r="F477" s="34" t="n"/>
      <c r="G477" s="19" t="n"/>
      <c r="H477" s="36">
        <f>IF(OR(F477="",G477=""),"",F477+G477/24)</f>
        <v/>
      </c>
      <c r="I477" s="17" t="n"/>
      <c r="J477" s="25">
        <f>IF(OR(A477="",G477="",I477=""),"",IF(I477="Cancelada",0,G477))</f>
        <v/>
      </c>
      <c r="K477" s="25">
        <f>IF(OR(A477="",D477=""),"",IF(COUNTIF('Configuración'!$D$2:$D$31,A477)&gt;0,0,IF(IFERROR(VLOOKUP(D477,'Bahías'!$A$2:$J$21,3,FALSE),"No")&lt;&gt;"Sí",0,IFERROR(CHOOSE(WEEKDAY(A477,2),VLOOKUP(D477,'Bahías'!$A$2:$J$21,4,FALSE),VLOOKUP(D477,'Bahías'!$A$2:$J$21,5,FALSE),VLOOKUP(D477,'Bahías'!$A$2:$J$21,6,FALSE),VLOOKUP(D477,'Bahías'!$A$2:$J$21,7,FALSE),VLOOKUP(D477,'Bahías'!$A$2:$J$21,8,FALSE),VLOOKUP(D477,'Bahías'!$A$2:$J$21,9,FALSE),VLOOKUP(D477,'Bahías'!$A$2:$J$21,10,FALSE)),""))))</f>
        <v/>
      </c>
      <c r="L477" s="25">
        <f>IF(OR(A477="",D477=""),"",SUMIFS($J$2:$J$501,$A$2:$A$501,A477,$D$2:$D$501,D477))</f>
        <v/>
      </c>
      <c r="M477" s="25">
        <f>IF(OR(K477="",L477=""),"",K477-L477)</f>
        <v/>
      </c>
      <c r="N477" s="26">
        <f>IFERROR(L477/K477,"")</f>
        <v/>
      </c>
      <c r="O477" s="27">
        <f>IF(OR(A477="",D477="",F477="",G477="",H477="",I477=""),"",IF(COUNTIF('Configuración'!$D$2:$D$31,A477)&gt;0,"Día cerrado",IF(OR(F477&lt;'Configuración'!$B$5,H477&gt;'Configuración'!$B$6),"Fuera de horario",IF(K477=0,"Sin capacidad",IF(L477&gt;K477,"Sobrecupo",IF(I477="Cancelada","OK",IF(COUNTIFS($A$2:$A$501,A477,$D$2:$D$501,D477,$F$2:$F$501,"&lt;"&amp;H477,$H$2:$H$501,"&gt;"&amp;F477,$I$2:$I$501,"&lt;&gt;Cancelada")-1&gt;0,"Traslape","OK")))))))</f>
        <v/>
      </c>
      <c r="P477" s="23" t="n"/>
      <c r="Q477">
        <f>IFERROR(IF(INDEX('Bahías'!$A$2:$A$21,ROW()-1)="","",INDEX('Bahías'!$A$2:$A$21,ROW()-1)),"")</f>
        <v/>
      </c>
      <c r="R477">
        <f>IFERROR(IF(INDEX('Configuración'!$G$2:$G$10,ROW()-1)="","",INDEX('Configuración'!$G$2:$G$10,ROW()-1)),"")</f>
        <v/>
      </c>
    </row>
    <row r="478">
      <c r="A478" s="11" t="n"/>
      <c r="B478" s="12" t="n"/>
      <c r="C478" s="17" t="n"/>
      <c r="D478" s="17" t="n"/>
      <c r="E478" s="17" t="n"/>
      <c r="F478" s="34" t="n"/>
      <c r="G478" s="19" t="n"/>
      <c r="H478" s="35">
        <f>IF(OR(F478="",G478=""),"",F478+G478/24)</f>
        <v/>
      </c>
      <c r="I478" s="17" t="n"/>
      <c r="J478" s="5">
        <f>IF(OR(A478="",G478="",I478=""),"",IF(I478="Cancelada",0,G478))</f>
        <v/>
      </c>
      <c r="K478" s="5">
        <f>IF(OR(A478="",D478=""),"",IF(COUNTIF('Configuración'!$D$2:$D$31,A478)&gt;0,0,IF(IFERROR(VLOOKUP(D478,'Bahías'!$A$2:$J$21,3,FALSE),"No")&lt;&gt;"Sí",0,IFERROR(CHOOSE(WEEKDAY(A478,2),VLOOKUP(D478,'Bahías'!$A$2:$J$21,4,FALSE),VLOOKUP(D478,'Bahías'!$A$2:$J$21,5,FALSE),VLOOKUP(D478,'Bahías'!$A$2:$J$21,6,FALSE),VLOOKUP(D478,'Bahías'!$A$2:$J$21,7,FALSE),VLOOKUP(D478,'Bahías'!$A$2:$J$21,8,FALSE),VLOOKUP(D478,'Bahías'!$A$2:$J$21,9,FALSE),VLOOKUP(D478,'Bahías'!$A$2:$J$21,10,FALSE)),""))))</f>
        <v/>
      </c>
      <c r="L478" s="5">
        <f>IF(OR(A478="",D478=""),"",SUMIFS($J$2:$J$501,$A$2:$A$501,A478,$D$2:$D$501,D478))</f>
        <v/>
      </c>
      <c r="M478" s="5">
        <f>IF(OR(K478="",L478=""),"",K478-L478)</f>
        <v/>
      </c>
      <c r="N478" s="21">
        <f>IFERROR(L478/K478,"")</f>
        <v/>
      </c>
      <c r="O478" s="22">
        <f>IF(OR(A478="",D478="",F478="",G478="",H478="",I478=""),"",IF(COUNTIF('Configuración'!$D$2:$D$31,A478)&gt;0,"Día cerrado",IF(OR(F478&lt;'Configuración'!$B$5,H478&gt;'Configuración'!$B$6),"Fuera de horario",IF(K478=0,"Sin capacidad",IF(L478&gt;K478,"Sobrecupo",IF(I478="Cancelada","OK",IF(COUNTIFS($A$2:$A$501,A478,$D$2:$D$501,D478,$F$2:$F$501,"&lt;"&amp;H478,$H$2:$H$501,"&gt;"&amp;F478,$I$2:$I$501,"&lt;&gt;Cancelada")-1&gt;0,"Traslape","OK")))))))</f>
        <v/>
      </c>
      <c r="P478" s="23" t="n"/>
      <c r="Q478">
        <f>IFERROR(IF(INDEX('Bahías'!$A$2:$A$21,ROW()-1)="","",INDEX('Bahías'!$A$2:$A$21,ROW()-1)),"")</f>
        <v/>
      </c>
      <c r="R478">
        <f>IFERROR(IF(INDEX('Configuración'!$G$2:$G$10,ROW()-1)="","",INDEX('Configuración'!$G$2:$G$10,ROW()-1)),"")</f>
        <v/>
      </c>
    </row>
    <row r="479">
      <c r="A479" s="11" t="n"/>
      <c r="B479" s="12" t="n"/>
      <c r="C479" s="17" t="n"/>
      <c r="D479" s="17" t="n"/>
      <c r="E479" s="17" t="n"/>
      <c r="F479" s="34" t="n"/>
      <c r="G479" s="19" t="n"/>
      <c r="H479" s="36">
        <f>IF(OR(F479="",G479=""),"",F479+G479/24)</f>
        <v/>
      </c>
      <c r="I479" s="17" t="n"/>
      <c r="J479" s="25">
        <f>IF(OR(A479="",G479="",I479=""),"",IF(I479="Cancelada",0,G479))</f>
        <v/>
      </c>
      <c r="K479" s="25">
        <f>IF(OR(A479="",D479=""),"",IF(COUNTIF('Configuración'!$D$2:$D$31,A479)&gt;0,0,IF(IFERROR(VLOOKUP(D479,'Bahías'!$A$2:$J$21,3,FALSE),"No")&lt;&gt;"Sí",0,IFERROR(CHOOSE(WEEKDAY(A479,2),VLOOKUP(D479,'Bahías'!$A$2:$J$21,4,FALSE),VLOOKUP(D479,'Bahías'!$A$2:$J$21,5,FALSE),VLOOKUP(D479,'Bahías'!$A$2:$J$21,6,FALSE),VLOOKUP(D479,'Bahías'!$A$2:$J$21,7,FALSE),VLOOKUP(D479,'Bahías'!$A$2:$J$21,8,FALSE),VLOOKUP(D479,'Bahías'!$A$2:$J$21,9,FALSE),VLOOKUP(D479,'Bahías'!$A$2:$J$21,10,FALSE)),""))))</f>
        <v/>
      </c>
      <c r="L479" s="25">
        <f>IF(OR(A479="",D479=""),"",SUMIFS($J$2:$J$501,$A$2:$A$501,A479,$D$2:$D$501,D479))</f>
        <v/>
      </c>
      <c r="M479" s="25">
        <f>IF(OR(K479="",L479=""),"",K479-L479)</f>
        <v/>
      </c>
      <c r="N479" s="26">
        <f>IFERROR(L479/K479,"")</f>
        <v/>
      </c>
      <c r="O479" s="27">
        <f>IF(OR(A479="",D479="",F479="",G479="",H479="",I479=""),"",IF(COUNTIF('Configuración'!$D$2:$D$31,A479)&gt;0,"Día cerrado",IF(OR(F479&lt;'Configuración'!$B$5,H479&gt;'Configuración'!$B$6),"Fuera de horario",IF(K479=0,"Sin capacidad",IF(L479&gt;K479,"Sobrecupo",IF(I479="Cancelada","OK",IF(COUNTIFS($A$2:$A$501,A479,$D$2:$D$501,D479,$F$2:$F$501,"&lt;"&amp;H479,$H$2:$H$501,"&gt;"&amp;F479,$I$2:$I$501,"&lt;&gt;Cancelada")-1&gt;0,"Traslape","OK")))))))</f>
        <v/>
      </c>
      <c r="P479" s="23" t="n"/>
      <c r="Q479">
        <f>IFERROR(IF(INDEX('Bahías'!$A$2:$A$21,ROW()-1)="","",INDEX('Bahías'!$A$2:$A$21,ROW()-1)),"")</f>
        <v/>
      </c>
      <c r="R479">
        <f>IFERROR(IF(INDEX('Configuración'!$G$2:$G$10,ROW()-1)="","",INDEX('Configuración'!$G$2:$G$10,ROW()-1)),"")</f>
        <v/>
      </c>
    </row>
    <row r="480">
      <c r="A480" s="11" t="n"/>
      <c r="B480" s="12" t="n"/>
      <c r="C480" s="17" t="n"/>
      <c r="D480" s="17" t="n"/>
      <c r="E480" s="17" t="n"/>
      <c r="F480" s="34" t="n"/>
      <c r="G480" s="19" t="n"/>
      <c r="H480" s="35">
        <f>IF(OR(F480="",G480=""),"",F480+G480/24)</f>
        <v/>
      </c>
      <c r="I480" s="17" t="n"/>
      <c r="J480" s="5">
        <f>IF(OR(A480="",G480="",I480=""),"",IF(I480="Cancelada",0,G480))</f>
        <v/>
      </c>
      <c r="K480" s="5">
        <f>IF(OR(A480="",D480=""),"",IF(COUNTIF('Configuración'!$D$2:$D$31,A480)&gt;0,0,IF(IFERROR(VLOOKUP(D480,'Bahías'!$A$2:$J$21,3,FALSE),"No")&lt;&gt;"Sí",0,IFERROR(CHOOSE(WEEKDAY(A480,2),VLOOKUP(D480,'Bahías'!$A$2:$J$21,4,FALSE),VLOOKUP(D480,'Bahías'!$A$2:$J$21,5,FALSE),VLOOKUP(D480,'Bahías'!$A$2:$J$21,6,FALSE),VLOOKUP(D480,'Bahías'!$A$2:$J$21,7,FALSE),VLOOKUP(D480,'Bahías'!$A$2:$J$21,8,FALSE),VLOOKUP(D480,'Bahías'!$A$2:$J$21,9,FALSE),VLOOKUP(D480,'Bahías'!$A$2:$J$21,10,FALSE)),""))))</f>
        <v/>
      </c>
      <c r="L480" s="5">
        <f>IF(OR(A480="",D480=""),"",SUMIFS($J$2:$J$501,$A$2:$A$501,A480,$D$2:$D$501,D480))</f>
        <v/>
      </c>
      <c r="M480" s="5">
        <f>IF(OR(K480="",L480=""),"",K480-L480)</f>
        <v/>
      </c>
      <c r="N480" s="21">
        <f>IFERROR(L480/K480,"")</f>
        <v/>
      </c>
      <c r="O480" s="22">
        <f>IF(OR(A480="",D480="",F480="",G480="",H480="",I480=""),"",IF(COUNTIF('Configuración'!$D$2:$D$31,A480)&gt;0,"Día cerrado",IF(OR(F480&lt;'Configuración'!$B$5,H480&gt;'Configuración'!$B$6),"Fuera de horario",IF(K480=0,"Sin capacidad",IF(L480&gt;K480,"Sobrecupo",IF(I480="Cancelada","OK",IF(COUNTIFS($A$2:$A$501,A480,$D$2:$D$501,D480,$F$2:$F$501,"&lt;"&amp;H480,$H$2:$H$501,"&gt;"&amp;F480,$I$2:$I$501,"&lt;&gt;Cancelada")-1&gt;0,"Traslape","OK")))))))</f>
        <v/>
      </c>
      <c r="P480" s="23" t="n"/>
      <c r="Q480">
        <f>IFERROR(IF(INDEX('Bahías'!$A$2:$A$21,ROW()-1)="","",INDEX('Bahías'!$A$2:$A$21,ROW()-1)),"")</f>
        <v/>
      </c>
      <c r="R480">
        <f>IFERROR(IF(INDEX('Configuración'!$G$2:$G$10,ROW()-1)="","",INDEX('Configuración'!$G$2:$G$10,ROW()-1)),"")</f>
        <v/>
      </c>
    </row>
    <row r="481">
      <c r="A481" s="11" t="n"/>
      <c r="B481" s="12" t="n"/>
      <c r="C481" s="17" t="n"/>
      <c r="D481" s="17" t="n"/>
      <c r="E481" s="17" t="n"/>
      <c r="F481" s="34" t="n"/>
      <c r="G481" s="19" t="n"/>
      <c r="H481" s="36">
        <f>IF(OR(F481="",G481=""),"",F481+G481/24)</f>
        <v/>
      </c>
      <c r="I481" s="17" t="n"/>
      <c r="J481" s="25">
        <f>IF(OR(A481="",G481="",I481=""),"",IF(I481="Cancelada",0,G481))</f>
        <v/>
      </c>
      <c r="K481" s="25">
        <f>IF(OR(A481="",D481=""),"",IF(COUNTIF('Configuración'!$D$2:$D$31,A481)&gt;0,0,IF(IFERROR(VLOOKUP(D481,'Bahías'!$A$2:$J$21,3,FALSE),"No")&lt;&gt;"Sí",0,IFERROR(CHOOSE(WEEKDAY(A481,2),VLOOKUP(D481,'Bahías'!$A$2:$J$21,4,FALSE),VLOOKUP(D481,'Bahías'!$A$2:$J$21,5,FALSE),VLOOKUP(D481,'Bahías'!$A$2:$J$21,6,FALSE),VLOOKUP(D481,'Bahías'!$A$2:$J$21,7,FALSE),VLOOKUP(D481,'Bahías'!$A$2:$J$21,8,FALSE),VLOOKUP(D481,'Bahías'!$A$2:$J$21,9,FALSE),VLOOKUP(D481,'Bahías'!$A$2:$J$21,10,FALSE)),""))))</f>
        <v/>
      </c>
      <c r="L481" s="25">
        <f>IF(OR(A481="",D481=""),"",SUMIFS($J$2:$J$501,$A$2:$A$501,A481,$D$2:$D$501,D481))</f>
        <v/>
      </c>
      <c r="M481" s="25">
        <f>IF(OR(K481="",L481=""),"",K481-L481)</f>
        <v/>
      </c>
      <c r="N481" s="26">
        <f>IFERROR(L481/K481,"")</f>
        <v/>
      </c>
      <c r="O481" s="27">
        <f>IF(OR(A481="",D481="",F481="",G481="",H481="",I481=""),"",IF(COUNTIF('Configuración'!$D$2:$D$31,A481)&gt;0,"Día cerrado",IF(OR(F481&lt;'Configuración'!$B$5,H481&gt;'Configuración'!$B$6),"Fuera de horario",IF(K481=0,"Sin capacidad",IF(L481&gt;K481,"Sobrecupo",IF(I481="Cancelada","OK",IF(COUNTIFS($A$2:$A$501,A481,$D$2:$D$501,D481,$F$2:$F$501,"&lt;"&amp;H481,$H$2:$H$501,"&gt;"&amp;F481,$I$2:$I$501,"&lt;&gt;Cancelada")-1&gt;0,"Traslape","OK")))))))</f>
        <v/>
      </c>
      <c r="P481" s="23" t="n"/>
      <c r="Q481">
        <f>IFERROR(IF(INDEX('Bahías'!$A$2:$A$21,ROW()-1)="","",INDEX('Bahías'!$A$2:$A$21,ROW()-1)),"")</f>
        <v/>
      </c>
      <c r="R481">
        <f>IFERROR(IF(INDEX('Configuración'!$G$2:$G$10,ROW()-1)="","",INDEX('Configuración'!$G$2:$G$10,ROW()-1)),"")</f>
        <v/>
      </c>
    </row>
    <row r="482">
      <c r="A482" s="11" t="n"/>
      <c r="B482" s="12" t="n"/>
      <c r="C482" s="17" t="n"/>
      <c r="D482" s="17" t="n"/>
      <c r="E482" s="17" t="n"/>
      <c r="F482" s="34" t="n"/>
      <c r="G482" s="19" t="n"/>
      <c r="H482" s="35">
        <f>IF(OR(F482="",G482=""),"",F482+G482/24)</f>
        <v/>
      </c>
      <c r="I482" s="17" t="n"/>
      <c r="J482" s="5">
        <f>IF(OR(A482="",G482="",I482=""),"",IF(I482="Cancelada",0,G482))</f>
        <v/>
      </c>
      <c r="K482" s="5">
        <f>IF(OR(A482="",D482=""),"",IF(COUNTIF('Configuración'!$D$2:$D$31,A482)&gt;0,0,IF(IFERROR(VLOOKUP(D482,'Bahías'!$A$2:$J$21,3,FALSE),"No")&lt;&gt;"Sí",0,IFERROR(CHOOSE(WEEKDAY(A482,2),VLOOKUP(D482,'Bahías'!$A$2:$J$21,4,FALSE),VLOOKUP(D482,'Bahías'!$A$2:$J$21,5,FALSE),VLOOKUP(D482,'Bahías'!$A$2:$J$21,6,FALSE),VLOOKUP(D482,'Bahías'!$A$2:$J$21,7,FALSE),VLOOKUP(D482,'Bahías'!$A$2:$J$21,8,FALSE),VLOOKUP(D482,'Bahías'!$A$2:$J$21,9,FALSE),VLOOKUP(D482,'Bahías'!$A$2:$J$21,10,FALSE)),""))))</f>
        <v/>
      </c>
      <c r="L482" s="5">
        <f>IF(OR(A482="",D482=""),"",SUMIFS($J$2:$J$501,$A$2:$A$501,A482,$D$2:$D$501,D482))</f>
        <v/>
      </c>
      <c r="M482" s="5">
        <f>IF(OR(K482="",L482=""),"",K482-L482)</f>
        <v/>
      </c>
      <c r="N482" s="21">
        <f>IFERROR(L482/K482,"")</f>
        <v/>
      </c>
      <c r="O482" s="22">
        <f>IF(OR(A482="",D482="",F482="",G482="",H482="",I482=""),"",IF(COUNTIF('Configuración'!$D$2:$D$31,A482)&gt;0,"Día cerrado",IF(OR(F482&lt;'Configuración'!$B$5,H482&gt;'Configuración'!$B$6),"Fuera de horario",IF(K482=0,"Sin capacidad",IF(L482&gt;K482,"Sobrecupo",IF(I482="Cancelada","OK",IF(COUNTIFS($A$2:$A$501,A482,$D$2:$D$501,D482,$F$2:$F$501,"&lt;"&amp;H482,$H$2:$H$501,"&gt;"&amp;F482,$I$2:$I$501,"&lt;&gt;Cancelada")-1&gt;0,"Traslape","OK")))))))</f>
        <v/>
      </c>
      <c r="P482" s="23" t="n"/>
      <c r="Q482">
        <f>IFERROR(IF(INDEX('Bahías'!$A$2:$A$21,ROW()-1)="","",INDEX('Bahías'!$A$2:$A$21,ROW()-1)),"")</f>
        <v/>
      </c>
      <c r="R482">
        <f>IFERROR(IF(INDEX('Configuración'!$G$2:$G$10,ROW()-1)="","",INDEX('Configuración'!$G$2:$G$10,ROW()-1)),"")</f>
        <v/>
      </c>
    </row>
    <row r="483">
      <c r="A483" s="11" t="n"/>
      <c r="B483" s="12" t="n"/>
      <c r="C483" s="17" t="n"/>
      <c r="D483" s="17" t="n"/>
      <c r="E483" s="17" t="n"/>
      <c r="F483" s="34" t="n"/>
      <c r="G483" s="19" t="n"/>
      <c r="H483" s="36">
        <f>IF(OR(F483="",G483=""),"",F483+G483/24)</f>
        <v/>
      </c>
      <c r="I483" s="17" t="n"/>
      <c r="J483" s="25">
        <f>IF(OR(A483="",G483="",I483=""),"",IF(I483="Cancelada",0,G483))</f>
        <v/>
      </c>
      <c r="K483" s="25">
        <f>IF(OR(A483="",D483=""),"",IF(COUNTIF('Configuración'!$D$2:$D$31,A483)&gt;0,0,IF(IFERROR(VLOOKUP(D483,'Bahías'!$A$2:$J$21,3,FALSE),"No")&lt;&gt;"Sí",0,IFERROR(CHOOSE(WEEKDAY(A483,2),VLOOKUP(D483,'Bahías'!$A$2:$J$21,4,FALSE),VLOOKUP(D483,'Bahías'!$A$2:$J$21,5,FALSE),VLOOKUP(D483,'Bahías'!$A$2:$J$21,6,FALSE),VLOOKUP(D483,'Bahías'!$A$2:$J$21,7,FALSE),VLOOKUP(D483,'Bahías'!$A$2:$J$21,8,FALSE),VLOOKUP(D483,'Bahías'!$A$2:$J$21,9,FALSE),VLOOKUP(D483,'Bahías'!$A$2:$J$21,10,FALSE)),""))))</f>
        <v/>
      </c>
      <c r="L483" s="25">
        <f>IF(OR(A483="",D483=""),"",SUMIFS($J$2:$J$501,$A$2:$A$501,A483,$D$2:$D$501,D483))</f>
        <v/>
      </c>
      <c r="M483" s="25">
        <f>IF(OR(K483="",L483=""),"",K483-L483)</f>
        <v/>
      </c>
      <c r="N483" s="26">
        <f>IFERROR(L483/K483,"")</f>
        <v/>
      </c>
      <c r="O483" s="27">
        <f>IF(OR(A483="",D483="",F483="",G483="",H483="",I483=""),"",IF(COUNTIF('Configuración'!$D$2:$D$31,A483)&gt;0,"Día cerrado",IF(OR(F483&lt;'Configuración'!$B$5,H483&gt;'Configuración'!$B$6),"Fuera de horario",IF(K483=0,"Sin capacidad",IF(L483&gt;K483,"Sobrecupo",IF(I483="Cancelada","OK",IF(COUNTIFS($A$2:$A$501,A483,$D$2:$D$501,D483,$F$2:$F$501,"&lt;"&amp;H483,$H$2:$H$501,"&gt;"&amp;F483,$I$2:$I$501,"&lt;&gt;Cancelada")-1&gt;0,"Traslape","OK")))))))</f>
        <v/>
      </c>
      <c r="P483" s="23" t="n"/>
      <c r="Q483">
        <f>IFERROR(IF(INDEX('Bahías'!$A$2:$A$21,ROW()-1)="","",INDEX('Bahías'!$A$2:$A$21,ROW()-1)),"")</f>
        <v/>
      </c>
      <c r="R483">
        <f>IFERROR(IF(INDEX('Configuración'!$G$2:$G$10,ROW()-1)="","",INDEX('Configuración'!$G$2:$G$10,ROW()-1)),"")</f>
        <v/>
      </c>
    </row>
    <row r="484">
      <c r="A484" s="11" t="n"/>
      <c r="B484" s="12" t="n"/>
      <c r="C484" s="17" t="n"/>
      <c r="D484" s="17" t="n"/>
      <c r="E484" s="17" t="n"/>
      <c r="F484" s="34" t="n"/>
      <c r="G484" s="19" t="n"/>
      <c r="H484" s="35">
        <f>IF(OR(F484="",G484=""),"",F484+G484/24)</f>
        <v/>
      </c>
      <c r="I484" s="17" t="n"/>
      <c r="J484" s="5">
        <f>IF(OR(A484="",G484="",I484=""),"",IF(I484="Cancelada",0,G484))</f>
        <v/>
      </c>
      <c r="K484" s="5">
        <f>IF(OR(A484="",D484=""),"",IF(COUNTIF('Configuración'!$D$2:$D$31,A484)&gt;0,0,IF(IFERROR(VLOOKUP(D484,'Bahías'!$A$2:$J$21,3,FALSE),"No")&lt;&gt;"Sí",0,IFERROR(CHOOSE(WEEKDAY(A484,2),VLOOKUP(D484,'Bahías'!$A$2:$J$21,4,FALSE),VLOOKUP(D484,'Bahías'!$A$2:$J$21,5,FALSE),VLOOKUP(D484,'Bahías'!$A$2:$J$21,6,FALSE),VLOOKUP(D484,'Bahías'!$A$2:$J$21,7,FALSE),VLOOKUP(D484,'Bahías'!$A$2:$J$21,8,FALSE),VLOOKUP(D484,'Bahías'!$A$2:$J$21,9,FALSE),VLOOKUP(D484,'Bahías'!$A$2:$J$21,10,FALSE)),""))))</f>
        <v/>
      </c>
      <c r="L484" s="5">
        <f>IF(OR(A484="",D484=""),"",SUMIFS($J$2:$J$501,$A$2:$A$501,A484,$D$2:$D$501,D484))</f>
        <v/>
      </c>
      <c r="M484" s="5">
        <f>IF(OR(K484="",L484=""),"",K484-L484)</f>
        <v/>
      </c>
      <c r="N484" s="21">
        <f>IFERROR(L484/K484,"")</f>
        <v/>
      </c>
      <c r="O484" s="22">
        <f>IF(OR(A484="",D484="",F484="",G484="",H484="",I484=""),"",IF(COUNTIF('Configuración'!$D$2:$D$31,A484)&gt;0,"Día cerrado",IF(OR(F484&lt;'Configuración'!$B$5,H484&gt;'Configuración'!$B$6),"Fuera de horario",IF(K484=0,"Sin capacidad",IF(L484&gt;K484,"Sobrecupo",IF(I484="Cancelada","OK",IF(COUNTIFS($A$2:$A$501,A484,$D$2:$D$501,D484,$F$2:$F$501,"&lt;"&amp;H484,$H$2:$H$501,"&gt;"&amp;F484,$I$2:$I$501,"&lt;&gt;Cancelada")-1&gt;0,"Traslape","OK")))))))</f>
        <v/>
      </c>
      <c r="P484" s="23" t="n"/>
      <c r="Q484">
        <f>IFERROR(IF(INDEX('Bahías'!$A$2:$A$21,ROW()-1)="","",INDEX('Bahías'!$A$2:$A$21,ROW()-1)),"")</f>
        <v/>
      </c>
      <c r="R484">
        <f>IFERROR(IF(INDEX('Configuración'!$G$2:$G$10,ROW()-1)="","",INDEX('Configuración'!$G$2:$G$10,ROW()-1)),"")</f>
        <v/>
      </c>
    </row>
    <row r="485">
      <c r="A485" s="11" t="n"/>
      <c r="B485" s="12" t="n"/>
      <c r="C485" s="17" t="n"/>
      <c r="D485" s="17" t="n"/>
      <c r="E485" s="17" t="n"/>
      <c r="F485" s="34" t="n"/>
      <c r="G485" s="19" t="n"/>
      <c r="H485" s="36">
        <f>IF(OR(F485="",G485=""),"",F485+G485/24)</f>
        <v/>
      </c>
      <c r="I485" s="17" t="n"/>
      <c r="J485" s="25">
        <f>IF(OR(A485="",G485="",I485=""),"",IF(I485="Cancelada",0,G485))</f>
        <v/>
      </c>
      <c r="K485" s="25">
        <f>IF(OR(A485="",D485=""),"",IF(COUNTIF('Configuración'!$D$2:$D$31,A485)&gt;0,0,IF(IFERROR(VLOOKUP(D485,'Bahías'!$A$2:$J$21,3,FALSE),"No")&lt;&gt;"Sí",0,IFERROR(CHOOSE(WEEKDAY(A485,2),VLOOKUP(D485,'Bahías'!$A$2:$J$21,4,FALSE),VLOOKUP(D485,'Bahías'!$A$2:$J$21,5,FALSE),VLOOKUP(D485,'Bahías'!$A$2:$J$21,6,FALSE),VLOOKUP(D485,'Bahías'!$A$2:$J$21,7,FALSE),VLOOKUP(D485,'Bahías'!$A$2:$J$21,8,FALSE),VLOOKUP(D485,'Bahías'!$A$2:$J$21,9,FALSE),VLOOKUP(D485,'Bahías'!$A$2:$J$21,10,FALSE)),""))))</f>
        <v/>
      </c>
      <c r="L485" s="25">
        <f>IF(OR(A485="",D485=""),"",SUMIFS($J$2:$J$501,$A$2:$A$501,A485,$D$2:$D$501,D485))</f>
        <v/>
      </c>
      <c r="M485" s="25">
        <f>IF(OR(K485="",L485=""),"",K485-L485)</f>
        <v/>
      </c>
      <c r="N485" s="26">
        <f>IFERROR(L485/K485,"")</f>
        <v/>
      </c>
      <c r="O485" s="27">
        <f>IF(OR(A485="",D485="",F485="",G485="",H485="",I485=""),"",IF(COUNTIF('Configuración'!$D$2:$D$31,A485)&gt;0,"Día cerrado",IF(OR(F485&lt;'Configuración'!$B$5,H485&gt;'Configuración'!$B$6),"Fuera de horario",IF(K485=0,"Sin capacidad",IF(L485&gt;K485,"Sobrecupo",IF(I485="Cancelada","OK",IF(COUNTIFS($A$2:$A$501,A485,$D$2:$D$501,D485,$F$2:$F$501,"&lt;"&amp;H485,$H$2:$H$501,"&gt;"&amp;F485,$I$2:$I$501,"&lt;&gt;Cancelada")-1&gt;0,"Traslape","OK")))))))</f>
        <v/>
      </c>
      <c r="P485" s="23" t="n"/>
      <c r="Q485">
        <f>IFERROR(IF(INDEX('Bahías'!$A$2:$A$21,ROW()-1)="","",INDEX('Bahías'!$A$2:$A$21,ROW()-1)),"")</f>
        <v/>
      </c>
      <c r="R485">
        <f>IFERROR(IF(INDEX('Configuración'!$G$2:$G$10,ROW()-1)="","",INDEX('Configuración'!$G$2:$G$10,ROW()-1)),"")</f>
        <v/>
      </c>
    </row>
    <row r="486">
      <c r="A486" s="11" t="n"/>
      <c r="B486" s="12" t="n"/>
      <c r="C486" s="17" t="n"/>
      <c r="D486" s="17" t="n"/>
      <c r="E486" s="17" t="n"/>
      <c r="F486" s="34" t="n"/>
      <c r="G486" s="19" t="n"/>
      <c r="H486" s="35">
        <f>IF(OR(F486="",G486=""),"",F486+G486/24)</f>
        <v/>
      </c>
      <c r="I486" s="17" t="n"/>
      <c r="J486" s="5">
        <f>IF(OR(A486="",G486="",I486=""),"",IF(I486="Cancelada",0,G486))</f>
        <v/>
      </c>
      <c r="K486" s="5">
        <f>IF(OR(A486="",D486=""),"",IF(COUNTIF('Configuración'!$D$2:$D$31,A486)&gt;0,0,IF(IFERROR(VLOOKUP(D486,'Bahías'!$A$2:$J$21,3,FALSE),"No")&lt;&gt;"Sí",0,IFERROR(CHOOSE(WEEKDAY(A486,2),VLOOKUP(D486,'Bahías'!$A$2:$J$21,4,FALSE),VLOOKUP(D486,'Bahías'!$A$2:$J$21,5,FALSE),VLOOKUP(D486,'Bahías'!$A$2:$J$21,6,FALSE),VLOOKUP(D486,'Bahías'!$A$2:$J$21,7,FALSE),VLOOKUP(D486,'Bahías'!$A$2:$J$21,8,FALSE),VLOOKUP(D486,'Bahías'!$A$2:$J$21,9,FALSE),VLOOKUP(D486,'Bahías'!$A$2:$J$21,10,FALSE)),""))))</f>
        <v/>
      </c>
      <c r="L486" s="5">
        <f>IF(OR(A486="",D486=""),"",SUMIFS($J$2:$J$501,$A$2:$A$501,A486,$D$2:$D$501,D486))</f>
        <v/>
      </c>
      <c r="M486" s="5">
        <f>IF(OR(K486="",L486=""),"",K486-L486)</f>
        <v/>
      </c>
      <c r="N486" s="21">
        <f>IFERROR(L486/K486,"")</f>
        <v/>
      </c>
      <c r="O486" s="22">
        <f>IF(OR(A486="",D486="",F486="",G486="",H486="",I486=""),"",IF(COUNTIF('Configuración'!$D$2:$D$31,A486)&gt;0,"Día cerrado",IF(OR(F486&lt;'Configuración'!$B$5,H486&gt;'Configuración'!$B$6),"Fuera de horario",IF(K486=0,"Sin capacidad",IF(L486&gt;K486,"Sobrecupo",IF(I486="Cancelada","OK",IF(COUNTIFS($A$2:$A$501,A486,$D$2:$D$501,D486,$F$2:$F$501,"&lt;"&amp;H486,$H$2:$H$501,"&gt;"&amp;F486,$I$2:$I$501,"&lt;&gt;Cancelada")-1&gt;0,"Traslape","OK")))))))</f>
        <v/>
      </c>
      <c r="P486" s="23" t="n"/>
      <c r="Q486">
        <f>IFERROR(IF(INDEX('Bahías'!$A$2:$A$21,ROW()-1)="","",INDEX('Bahías'!$A$2:$A$21,ROW()-1)),"")</f>
        <v/>
      </c>
      <c r="R486">
        <f>IFERROR(IF(INDEX('Configuración'!$G$2:$G$10,ROW()-1)="","",INDEX('Configuración'!$G$2:$G$10,ROW()-1)),"")</f>
        <v/>
      </c>
    </row>
    <row r="487">
      <c r="A487" s="11" t="n"/>
      <c r="B487" s="12" t="n"/>
      <c r="C487" s="17" t="n"/>
      <c r="D487" s="17" t="n"/>
      <c r="E487" s="17" t="n"/>
      <c r="F487" s="34" t="n"/>
      <c r="G487" s="19" t="n"/>
      <c r="H487" s="36">
        <f>IF(OR(F487="",G487=""),"",F487+G487/24)</f>
        <v/>
      </c>
      <c r="I487" s="17" t="n"/>
      <c r="J487" s="25">
        <f>IF(OR(A487="",G487="",I487=""),"",IF(I487="Cancelada",0,G487))</f>
        <v/>
      </c>
      <c r="K487" s="25">
        <f>IF(OR(A487="",D487=""),"",IF(COUNTIF('Configuración'!$D$2:$D$31,A487)&gt;0,0,IF(IFERROR(VLOOKUP(D487,'Bahías'!$A$2:$J$21,3,FALSE),"No")&lt;&gt;"Sí",0,IFERROR(CHOOSE(WEEKDAY(A487,2),VLOOKUP(D487,'Bahías'!$A$2:$J$21,4,FALSE),VLOOKUP(D487,'Bahías'!$A$2:$J$21,5,FALSE),VLOOKUP(D487,'Bahías'!$A$2:$J$21,6,FALSE),VLOOKUP(D487,'Bahías'!$A$2:$J$21,7,FALSE),VLOOKUP(D487,'Bahías'!$A$2:$J$21,8,FALSE),VLOOKUP(D487,'Bahías'!$A$2:$J$21,9,FALSE),VLOOKUP(D487,'Bahías'!$A$2:$J$21,10,FALSE)),""))))</f>
        <v/>
      </c>
      <c r="L487" s="25">
        <f>IF(OR(A487="",D487=""),"",SUMIFS($J$2:$J$501,$A$2:$A$501,A487,$D$2:$D$501,D487))</f>
        <v/>
      </c>
      <c r="M487" s="25">
        <f>IF(OR(K487="",L487=""),"",K487-L487)</f>
        <v/>
      </c>
      <c r="N487" s="26">
        <f>IFERROR(L487/K487,"")</f>
        <v/>
      </c>
      <c r="O487" s="27">
        <f>IF(OR(A487="",D487="",F487="",G487="",H487="",I487=""),"",IF(COUNTIF('Configuración'!$D$2:$D$31,A487)&gt;0,"Día cerrado",IF(OR(F487&lt;'Configuración'!$B$5,H487&gt;'Configuración'!$B$6),"Fuera de horario",IF(K487=0,"Sin capacidad",IF(L487&gt;K487,"Sobrecupo",IF(I487="Cancelada","OK",IF(COUNTIFS($A$2:$A$501,A487,$D$2:$D$501,D487,$F$2:$F$501,"&lt;"&amp;H487,$H$2:$H$501,"&gt;"&amp;F487,$I$2:$I$501,"&lt;&gt;Cancelada")-1&gt;0,"Traslape","OK")))))))</f>
        <v/>
      </c>
      <c r="P487" s="23" t="n"/>
      <c r="Q487">
        <f>IFERROR(IF(INDEX('Bahías'!$A$2:$A$21,ROW()-1)="","",INDEX('Bahías'!$A$2:$A$21,ROW()-1)),"")</f>
        <v/>
      </c>
      <c r="R487">
        <f>IFERROR(IF(INDEX('Configuración'!$G$2:$G$10,ROW()-1)="","",INDEX('Configuración'!$G$2:$G$10,ROW()-1)),"")</f>
        <v/>
      </c>
    </row>
    <row r="488">
      <c r="A488" s="11" t="n"/>
      <c r="B488" s="12" t="n"/>
      <c r="C488" s="17" t="n"/>
      <c r="D488" s="17" t="n"/>
      <c r="E488" s="17" t="n"/>
      <c r="F488" s="34" t="n"/>
      <c r="G488" s="19" t="n"/>
      <c r="H488" s="35">
        <f>IF(OR(F488="",G488=""),"",F488+G488/24)</f>
        <v/>
      </c>
      <c r="I488" s="17" t="n"/>
      <c r="J488" s="5">
        <f>IF(OR(A488="",G488="",I488=""),"",IF(I488="Cancelada",0,G488))</f>
        <v/>
      </c>
      <c r="K488" s="5">
        <f>IF(OR(A488="",D488=""),"",IF(COUNTIF('Configuración'!$D$2:$D$31,A488)&gt;0,0,IF(IFERROR(VLOOKUP(D488,'Bahías'!$A$2:$J$21,3,FALSE),"No")&lt;&gt;"Sí",0,IFERROR(CHOOSE(WEEKDAY(A488,2),VLOOKUP(D488,'Bahías'!$A$2:$J$21,4,FALSE),VLOOKUP(D488,'Bahías'!$A$2:$J$21,5,FALSE),VLOOKUP(D488,'Bahías'!$A$2:$J$21,6,FALSE),VLOOKUP(D488,'Bahías'!$A$2:$J$21,7,FALSE),VLOOKUP(D488,'Bahías'!$A$2:$J$21,8,FALSE),VLOOKUP(D488,'Bahías'!$A$2:$J$21,9,FALSE),VLOOKUP(D488,'Bahías'!$A$2:$J$21,10,FALSE)),""))))</f>
        <v/>
      </c>
      <c r="L488" s="5">
        <f>IF(OR(A488="",D488=""),"",SUMIFS($J$2:$J$501,$A$2:$A$501,A488,$D$2:$D$501,D488))</f>
        <v/>
      </c>
      <c r="M488" s="5">
        <f>IF(OR(K488="",L488=""),"",K488-L488)</f>
        <v/>
      </c>
      <c r="N488" s="21">
        <f>IFERROR(L488/K488,"")</f>
        <v/>
      </c>
      <c r="O488" s="22">
        <f>IF(OR(A488="",D488="",F488="",G488="",H488="",I488=""),"",IF(COUNTIF('Configuración'!$D$2:$D$31,A488)&gt;0,"Día cerrado",IF(OR(F488&lt;'Configuración'!$B$5,H488&gt;'Configuración'!$B$6),"Fuera de horario",IF(K488=0,"Sin capacidad",IF(L488&gt;K488,"Sobrecupo",IF(I488="Cancelada","OK",IF(COUNTIFS($A$2:$A$501,A488,$D$2:$D$501,D488,$F$2:$F$501,"&lt;"&amp;H488,$H$2:$H$501,"&gt;"&amp;F488,$I$2:$I$501,"&lt;&gt;Cancelada")-1&gt;0,"Traslape","OK")))))))</f>
        <v/>
      </c>
      <c r="P488" s="23" t="n"/>
      <c r="Q488">
        <f>IFERROR(IF(INDEX('Bahías'!$A$2:$A$21,ROW()-1)="","",INDEX('Bahías'!$A$2:$A$21,ROW()-1)),"")</f>
        <v/>
      </c>
      <c r="R488">
        <f>IFERROR(IF(INDEX('Configuración'!$G$2:$G$10,ROW()-1)="","",INDEX('Configuración'!$G$2:$G$10,ROW()-1)),"")</f>
        <v/>
      </c>
    </row>
    <row r="489">
      <c r="A489" s="11" t="n"/>
      <c r="B489" s="12" t="n"/>
      <c r="C489" s="17" t="n"/>
      <c r="D489" s="17" t="n"/>
      <c r="E489" s="17" t="n"/>
      <c r="F489" s="34" t="n"/>
      <c r="G489" s="19" t="n"/>
      <c r="H489" s="36">
        <f>IF(OR(F489="",G489=""),"",F489+G489/24)</f>
        <v/>
      </c>
      <c r="I489" s="17" t="n"/>
      <c r="J489" s="25">
        <f>IF(OR(A489="",G489="",I489=""),"",IF(I489="Cancelada",0,G489))</f>
        <v/>
      </c>
      <c r="K489" s="25">
        <f>IF(OR(A489="",D489=""),"",IF(COUNTIF('Configuración'!$D$2:$D$31,A489)&gt;0,0,IF(IFERROR(VLOOKUP(D489,'Bahías'!$A$2:$J$21,3,FALSE),"No")&lt;&gt;"Sí",0,IFERROR(CHOOSE(WEEKDAY(A489,2),VLOOKUP(D489,'Bahías'!$A$2:$J$21,4,FALSE),VLOOKUP(D489,'Bahías'!$A$2:$J$21,5,FALSE),VLOOKUP(D489,'Bahías'!$A$2:$J$21,6,FALSE),VLOOKUP(D489,'Bahías'!$A$2:$J$21,7,FALSE),VLOOKUP(D489,'Bahías'!$A$2:$J$21,8,FALSE),VLOOKUP(D489,'Bahías'!$A$2:$J$21,9,FALSE),VLOOKUP(D489,'Bahías'!$A$2:$J$21,10,FALSE)),""))))</f>
        <v/>
      </c>
      <c r="L489" s="25">
        <f>IF(OR(A489="",D489=""),"",SUMIFS($J$2:$J$501,$A$2:$A$501,A489,$D$2:$D$501,D489))</f>
        <v/>
      </c>
      <c r="M489" s="25">
        <f>IF(OR(K489="",L489=""),"",K489-L489)</f>
        <v/>
      </c>
      <c r="N489" s="26">
        <f>IFERROR(L489/K489,"")</f>
        <v/>
      </c>
      <c r="O489" s="27">
        <f>IF(OR(A489="",D489="",F489="",G489="",H489="",I489=""),"",IF(COUNTIF('Configuración'!$D$2:$D$31,A489)&gt;0,"Día cerrado",IF(OR(F489&lt;'Configuración'!$B$5,H489&gt;'Configuración'!$B$6),"Fuera de horario",IF(K489=0,"Sin capacidad",IF(L489&gt;K489,"Sobrecupo",IF(I489="Cancelada","OK",IF(COUNTIFS($A$2:$A$501,A489,$D$2:$D$501,D489,$F$2:$F$501,"&lt;"&amp;H489,$H$2:$H$501,"&gt;"&amp;F489,$I$2:$I$501,"&lt;&gt;Cancelada")-1&gt;0,"Traslape","OK")))))))</f>
        <v/>
      </c>
      <c r="P489" s="23" t="n"/>
      <c r="Q489">
        <f>IFERROR(IF(INDEX('Bahías'!$A$2:$A$21,ROW()-1)="","",INDEX('Bahías'!$A$2:$A$21,ROW()-1)),"")</f>
        <v/>
      </c>
      <c r="R489">
        <f>IFERROR(IF(INDEX('Configuración'!$G$2:$G$10,ROW()-1)="","",INDEX('Configuración'!$G$2:$G$10,ROW()-1)),"")</f>
        <v/>
      </c>
    </row>
    <row r="490">
      <c r="A490" s="11" t="n"/>
      <c r="B490" s="12" t="n"/>
      <c r="C490" s="17" t="n"/>
      <c r="D490" s="17" t="n"/>
      <c r="E490" s="17" t="n"/>
      <c r="F490" s="34" t="n"/>
      <c r="G490" s="19" t="n"/>
      <c r="H490" s="35">
        <f>IF(OR(F490="",G490=""),"",F490+G490/24)</f>
        <v/>
      </c>
      <c r="I490" s="17" t="n"/>
      <c r="J490" s="5">
        <f>IF(OR(A490="",G490="",I490=""),"",IF(I490="Cancelada",0,G490))</f>
        <v/>
      </c>
      <c r="K490" s="5">
        <f>IF(OR(A490="",D490=""),"",IF(COUNTIF('Configuración'!$D$2:$D$31,A490)&gt;0,0,IF(IFERROR(VLOOKUP(D490,'Bahías'!$A$2:$J$21,3,FALSE),"No")&lt;&gt;"Sí",0,IFERROR(CHOOSE(WEEKDAY(A490,2),VLOOKUP(D490,'Bahías'!$A$2:$J$21,4,FALSE),VLOOKUP(D490,'Bahías'!$A$2:$J$21,5,FALSE),VLOOKUP(D490,'Bahías'!$A$2:$J$21,6,FALSE),VLOOKUP(D490,'Bahías'!$A$2:$J$21,7,FALSE),VLOOKUP(D490,'Bahías'!$A$2:$J$21,8,FALSE),VLOOKUP(D490,'Bahías'!$A$2:$J$21,9,FALSE),VLOOKUP(D490,'Bahías'!$A$2:$J$21,10,FALSE)),""))))</f>
        <v/>
      </c>
      <c r="L490" s="5">
        <f>IF(OR(A490="",D490=""),"",SUMIFS($J$2:$J$501,$A$2:$A$501,A490,$D$2:$D$501,D490))</f>
        <v/>
      </c>
      <c r="M490" s="5">
        <f>IF(OR(K490="",L490=""),"",K490-L490)</f>
        <v/>
      </c>
      <c r="N490" s="21">
        <f>IFERROR(L490/K490,"")</f>
        <v/>
      </c>
      <c r="O490" s="22">
        <f>IF(OR(A490="",D490="",F490="",G490="",H490="",I490=""),"",IF(COUNTIF('Configuración'!$D$2:$D$31,A490)&gt;0,"Día cerrado",IF(OR(F490&lt;'Configuración'!$B$5,H490&gt;'Configuración'!$B$6),"Fuera de horario",IF(K490=0,"Sin capacidad",IF(L490&gt;K490,"Sobrecupo",IF(I490="Cancelada","OK",IF(COUNTIFS($A$2:$A$501,A490,$D$2:$D$501,D490,$F$2:$F$501,"&lt;"&amp;H490,$H$2:$H$501,"&gt;"&amp;F490,$I$2:$I$501,"&lt;&gt;Cancelada")-1&gt;0,"Traslape","OK")))))))</f>
        <v/>
      </c>
      <c r="P490" s="23" t="n"/>
      <c r="Q490">
        <f>IFERROR(IF(INDEX('Bahías'!$A$2:$A$21,ROW()-1)="","",INDEX('Bahías'!$A$2:$A$21,ROW()-1)),"")</f>
        <v/>
      </c>
      <c r="R490">
        <f>IFERROR(IF(INDEX('Configuración'!$G$2:$G$10,ROW()-1)="","",INDEX('Configuración'!$G$2:$G$10,ROW()-1)),"")</f>
        <v/>
      </c>
    </row>
    <row r="491">
      <c r="A491" s="11" t="n"/>
      <c r="B491" s="12" t="n"/>
      <c r="C491" s="17" t="n"/>
      <c r="D491" s="17" t="n"/>
      <c r="E491" s="17" t="n"/>
      <c r="F491" s="34" t="n"/>
      <c r="G491" s="19" t="n"/>
      <c r="H491" s="36">
        <f>IF(OR(F491="",G491=""),"",F491+G491/24)</f>
        <v/>
      </c>
      <c r="I491" s="17" t="n"/>
      <c r="J491" s="25">
        <f>IF(OR(A491="",G491="",I491=""),"",IF(I491="Cancelada",0,G491))</f>
        <v/>
      </c>
      <c r="K491" s="25">
        <f>IF(OR(A491="",D491=""),"",IF(COUNTIF('Configuración'!$D$2:$D$31,A491)&gt;0,0,IF(IFERROR(VLOOKUP(D491,'Bahías'!$A$2:$J$21,3,FALSE),"No")&lt;&gt;"Sí",0,IFERROR(CHOOSE(WEEKDAY(A491,2),VLOOKUP(D491,'Bahías'!$A$2:$J$21,4,FALSE),VLOOKUP(D491,'Bahías'!$A$2:$J$21,5,FALSE),VLOOKUP(D491,'Bahías'!$A$2:$J$21,6,FALSE),VLOOKUP(D491,'Bahías'!$A$2:$J$21,7,FALSE),VLOOKUP(D491,'Bahías'!$A$2:$J$21,8,FALSE),VLOOKUP(D491,'Bahías'!$A$2:$J$21,9,FALSE),VLOOKUP(D491,'Bahías'!$A$2:$J$21,10,FALSE)),""))))</f>
        <v/>
      </c>
      <c r="L491" s="25">
        <f>IF(OR(A491="",D491=""),"",SUMIFS($J$2:$J$501,$A$2:$A$501,A491,$D$2:$D$501,D491))</f>
        <v/>
      </c>
      <c r="M491" s="25">
        <f>IF(OR(K491="",L491=""),"",K491-L491)</f>
        <v/>
      </c>
      <c r="N491" s="26">
        <f>IFERROR(L491/K491,"")</f>
        <v/>
      </c>
      <c r="O491" s="27">
        <f>IF(OR(A491="",D491="",F491="",G491="",H491="",I491=""),"",IF(COUNTIF('Configuración'!$D$2:$D$31,A491)&gt;0,"Día cerrado",IF(OR(F491&lt;'Configuración'!$B$5,H491&gt;'Configuración'!$B$6),"Fuera de horario",IF(K491=0,"Sin capacidad",IF(L491&gt;K491,"Sobrecupo",IF(I491="Cancelada","OK",IF(COUNTIFS($A$2:$A$501,A491,$D$2:$D$501,D491,$F$2:$F$501,"&lt;"&amp;H491,$H$2:$H$501,"&gt;"&amp;F491,$I$2:$I$501,"&lt;&gt;Cancelada")-1&gt;0,"Traslape","OK")))))))</f>
        <v/>
      </c>
      <c r="P491" s="23" t="n"/>
      <c r="Q491">
        <f>IFERROR(IF(INDEX('Bahías'!$A$2:$A$21,ROW()-1)="","",INDEX('Bahías'!$A$2:$A$21,ROW()-1)),"")</f>
        <v/>
      </c>
      <c r="R491">
        <f>IFERROR(IF(INDEX('Configuración'!$G$2:$G$10,ROW()-1)="","",INDEX('Configuración'!$G$2:$G$10,ROW()-1)),"")</f>
        <v/>
      </c>
    </row>
    <row r="492">
      <c r="A492" s="11" t="n"/>
      <c r="B492" s="12" t="n"/>
      <c r="C492" s="17" t="n"/>
      <c r="D492" s="17" t="n"/>
      <c r="E492" s="17" t="n"/>
      <c r="F492" s="34" t="n"/>
      <c r="G492" s="19" t="n"/>
      <c r="H492" s="35">
        <f>IF(OR(F492="",G492=""),"",F492+G492/24)</f>
        <v/>
      </c>
      <c r="I492" s="17" t="n"/>
      <c r="J492" s="5">
        <f>IF(OR(A492="",G492="",I492=""),"",IF(I492="Cancelada",0,G492))</f>
        <v/>
      </c>
      <c r="K492" s="5">
        <f>IF(OR(A492="",D492=""),"",IF(COUNTIF('Configuración'!$D$2:$D$31,A492)&gt;0,0,IF(IFERROR(VLOOKUP(D492,'Bahías'!$A$2:$J$21,3,FALSE),"No")&lt;&gt;"Sí",0,IFERROR(CHOOSE(WEEKDAY(A492,2),VLOOKUP(D492,'Bahías'!$A$2:$J$21,4,FALSE),VLOOKUP(D492,'Bahías'!$A$2:$J$21,5,FALSE),VLOOKUP(D492,'Bahías'!$A$2:$J$21,6,FALSE),VLOOKUP(D492,'Bahías'!$A$2:$J$21,7,FALSE),VLOOKUP(D492,'Bahías'!$A$2:$J$21,8,FALSE),VLOOKUP(D492,'Bahías'!$A$2:$J$21,9,FALSE),VLOOKUP(D492,'Bahías'!$A$2:$J$21,10,FALSE)),""))))</f>
        <v/>
      </c>
      <c r="L492" s="5">
        <f>IF(OR(A492="",D492=""),"",SUMIFS($J$2:$J$501,$A$2:$A$501,A492,$D$2:$D$501,D492))</f>
        <v/>
      </c>
      <c r="M492" s="5">
        <f>IF(OR(K492="",L492=""),"",K492-L492)</f>
        <v/>
      </c>
      <c r="N492" s="21">
        <f>IFERROR(L492/K492,"")</f>
        <v/>
      </c>
      <c r="O492" s="22">
        <f>IF(OR(A492="",D492="",F492="",G492="",H492="",I492=""),"",IF(COUNTIF('Configuración'!$D$2:$D$31,A492)&gt;0,"Día cerrado",IF(OR(F492&lt;'Configuración'!$B$5,H492&gt;'Configuración'!$B$6),"Fuera de horario",IF(K492=0,"Sin capacidad",IF(L492&gt;K492,"Sobrecupo",IF(I492="Cancelada","OK",IF(COUNTIFS($A$2:$A$501,A492,$D$2:$D$501,D492,$F$2:$F$501,"&lt;"&amp;H492,$H$2:$H$501,"&gt;"&amp;F492,$I$2:$I$501,"&lt;&gt;Cancelada")-1&gt;0,"Traslape","OK")))))))</f>
        <v/>
      </c>
      <c r="P492" s="23" t="n"/>
      <c r="Q492">
        <f>IFERROR(IF(INDEX('Bahías'!$A$2:$A$21,ROW()-1)="","",INDEX('Bahías'!$A$2:$A$21,ROW()-1)),"")</f>
        <v/>
      </c>
      <c r="R492">
        <f>IFERROR(IF(INDEX('Configuración'!$G$2:$G$10,ROW()-1)="","",INDEX('Configuración'!$G$2:$G$10,ROW()-1)),"")</f>
        <v/>
      </c>
    </row>
    <row r="493">
      <c r="A493" s="11" t="n"/>
      <c r="B493" s="12" t="n"/>
      <c r="C493" s="17" t="n"/>
      <c r="D493" s="17" t="n"/>
      <c r="E493" s="17" t="n"/>
      <c r="F493" s="34" t="n"/>
      <c r="G493" s="19" t="n"/>
      <c r="H493" s="36">
        <f>IF(OR(F493="",G493=""),"",F493+G493/24)</f>
        <v/>
      </c>
      <c r="I493" s="17" t="n"/>
      <c r="J493" s="25">
        <f>IF(OR(A493="",G493="",I493=""),"",IF(I493="Cancelada",0,G493))</f>
        <v/>
      </c>
      <c r="K493" s="25">
        <f>IF(OR(A493="",D493=""),"",IF(COUNTIF('Configuración'!$D$2:$D$31,A493)&gt;0,0,IF(IFERROR(VLOOKUP(D493,'Bahías'!$A$2:$J$21,3,FALSE),"No")&lt;&gt;"Sí",0,IFERROR(CHOOSE(WEEKDAY(A493,2),VLOOKUP(D493,'Bahías'!$A$2:$J$21,4,FALSE),VLOOKUP(D493,'Bahías'!$A$2:$J$21,5,FALSE),VLOOKUP(D493,'Bahías'!$A$2:$J$21,6,FALSE),VLOOKUP(D493,'Bahías'!$A$2:$J$21,7,FALSE),VLOOKUP(D493,'Bahías'!$A$2:$J$21,8,FALSE),VLOOKUP(D493,'Bahías'!$A$2:$J$21,9,FALSE),VLOOKUP(D493,'Bahías'!$A$2:$J$21,10,FALSE)),""))))</f>
        <v/>
      </c>
      <c r="L493" s="25">
        <f>IF(OR(A493="",D493=""),"",SUMIFS($J$2:$J$501,$A$2:$A$501,A493,$D$2:$D$501,D493))</f>
        <v/>
      </c>
      <c r="M493" s="25">
        <f>IF(OR(K493="",L493=""),"",K493-L493)</f>
        <v/>
      </c>
      <c r="N493" s="26">
        <f>IFERROR(L493/K493,"")</f>
        <v/>
      </c>
      <c r="O493" s="27">
        <f>IF(OR(A493="",D493="",F493="",G493="",H493="",I493=""),"",IF(COUNTIF('Configuración'!$D$2:$D$31,A493)&gt;0,"Día cerrado",IF(OR(F493&lt;'Configuración'!$B$5,H493&gt;'Configuración'!$B$6),"Fuera de horario",IF(K493=0,"Sin capacidad",IF(L493&gt;K493,"Sobrecupo",IF(I493="Cancelada","OK",IF(COUNTIFS($A$2:$A$501,A493,$D$2:$D$501,D493,$F$2:$F$501,"&lt;"&amp;H493,$H$2:$H$501,"&gt;"&amp;F493,$I$2:$I$501,"&lt;&gt;Cancelada")-1&gt;0,"Traslape","OK")))))))</f>
        <v/>
      </c>
      <c r="P493" s="23" t="n"/>
      <c r="Q493">
        <f>IFERROR(IF(INDEX('Bahías'!$A$2:$A$21,ROW()-1)="","",INDEX('Bahías'!$A$2:$A$21,ROW()-1)),"")</f>
        <v/>
      </c>
      <c r="R493">
        <f>IFERROR(IF(INDEX('Configuración'!$G$2:$G$10,ROW()-1)="","",INDEX('Configuración'!$G$2:$G$10,ROW()-1)),"")</f>
        <v/>
      </c>
    </row>
    <row r="494">
      <c r="A494" s="11" t="n"/>
      <c r="B494" s="12" t="n"/>
      <c r="C494" s="17" t="n"/>
      <c r="D494" s="17" t="n"/>
      <c r="E494" s="17" t="n"/>
      <c r="F494" s="34" t="n"/>
      <c r="G494" s="19" t="n"/>
      <c r="H494" s="35">
        <f>IF(OR(F494="",G494=""),"",F494+G494/24)</f>
        <v/>
      </c>
      <c r="I494" s="17" t="n"/>
      <c r="J494" s="5">
        <f>IF(OR(A494="",G494="",I494=""),"",IF(I494="Cancelada",0,G494))</f>
        <v/>
      </c>
      <c r="K494" s="5">
        <f>IF(OR(A494="",D494=""),"",IF(COUNTIF('Configuración'!$D$2:$D$31,A494)&gt;0,0,IF(IFERROR(VLOOKUP(D494,'Bahías'!$A$2:$J$21,3,FALSE),"No")&lt;&gt;"Sí",0,IFERROR(CHOOSE(WEEKDAY(A494,2),VLOOKUP(D494,'Bahías'!$A$2:$J$21,4,FALSE),VLOOKUP(D494,'Bahías'!$A$2:$J$21,5,FALSE),VLOOKUP(D494,'Bahías'!$A$2:$J$21,6,FALSE),VLOOKUP(D494,'Bahías'!$A$2:$J$21,7,FALSE),VLOOKUP(D494,'Bahías'!$A$2:$J$21,8,FALSE),VLOOKUP(D494,'Bahías'!$A$2:$J$21,9,FALSE),VLOOKUP(D494,'Bahías'!$A$2:$J$21,10,FALSE)),""))))</f>
        <v/>
      </c>
      <c r="L494" s="5">
        <f>IF(OR(A494="",D494=""),"",SUMIFS($J$2:$J$501,$A$2:$A$501,A494,$D$2:$D$501,D494))</f>
        <v/>
      </c>
      <c r="M494" s="5">
        <f>IF(OR(K494="",L494=""),"",K494-L494)</f>
        <v/>
      </c>
      <c r="N494" s="21">
        <f>IFERROR(L494/K494,"")</f>
        <v/>
      </c>
      <c r="O494" s="22">
        <f>IF(OR(A494="",D494="",F494="",G494="",H494="",I494=""),"",IF(COUNTIF('Configuración'!$D$2:$D$31,A494)&gt;0,"Día cerrado",IF(OR(F494&lt;'Configuración'!$B$5,H494&gt;'Configuración'!$B$6),"Fuera de horario",IF(K494=0,"Sin capacidad",IF(L494&gt;K494,"Sobrecupo",IF(I494="Cancelada","OK",IF(COUNTIFS($A$2:$A$501,A494,$D$2:$D$501,D494,$F$2:$F$501,"&lt;"&amp;H494,$H$2:$H$501,"&gt;"&amp;F494,$I$2:$I$501,"&lt;&gt;Cancelada")-1&gt;0,"Traslape","OK")))))))</f>
        <v/>
      </c>
      <c r="P494" s="23" t="n"/>
      <c r="Q494">
        <f>IFERROR(IF(INDEX('Bahías'!$A$2:$A$21,ROW()-1)="","",INDEX('Bahías'!$A$2:$A$21,ROW()-1)),"")</f>
        <v/>
      </c>
      <c r="R494">
        <f>IFERROR(IF(INDEX('Configuración'!$G$2:$G$10,ROW()-1)="","",INDEX('Configuración'!$G$2:$G$10,ROW()-1)),"")</f>
        <v/>
      </c>
    </row>
    <row r="495">
      <c r="A495" s="11" t="n"/>
      <c r="B495" s="12" t="n"/>
      <c r="C495" s="17" t="n"/>
      <c r="D495" s="17" t="n"/>
      <c r="E495" s="17" t="n"/>
      <c r="F495" s="34" t="n"/>
      <c r="G495" s="19" t="n"/>
      <c r="H495" s="36">
        <f>IF(OR(F495="",G495=""),"",F495+G495/24)</f>
        <v/>
      </c>
      <c r="I495" s="17" t="n"/>
      <c r="J495" s="25">
        <f>IF(OR(A495="",G495="",I495=""),"",IF(I495="Cancelada",0,G495))</f>
        <v/>
      </c>
      <c r="K495" s="25">
        <f>IF(OR(A495="",D495=""),"",IF(COUNTIF('Configuración'!$D$2:$D$31,A495)&gt;0,0,IF(IFERROR(VLOOKUP(D495,'Bahías'!$A$2:$J$21,3,FALSE),"No")&lt;&gt;"Sí",0,IFERROR(CHOOSE(WEEKDAY(A495,2),VLOOKUP(D495,'Bahías'!$A$2:$J$21,4,FALSE),VLOOKUP(D495,'Bahías'!$A$2:$J$21,5,FALSE),VLOOKUP(D495,'Bahías'!$A$2:$J$21,6,FALSE),VLOOKUP(D495,'Bahías'!$A$2:$J$21,7,FALSE),VLOOKUP(D495,'Bahías'!$A$2:$J$21,8,FALSE),VLOOKUP(D495,'Bahías'!$A$2:$J$21,9,FALSE),VLOOKUP(D495,'Bahías'!$A$2:$J$21,10,FALSE)),""))))</f>
        <v/>
      </c>
      <c r="L495" s="25">
        <f>IF(OR(A495="",D495=""),"",SUMIFS($J$2:$J$501,$A$2:$A$501,A495,$D$2:$D$501,D495))</f>
        <v/>
      </c>
      <c r="M495" s="25">
        <f>IF(OR(K495="",L495=""),"",K495-L495)</f>
        <v/>
      </c>
      <c r="N495" s="26">
        <f>IFERROR(L495/K495,"")</f>
        <v/>
      </c>
      <c r="O495" s="27">
        <f>IF(OR(A495="",D495="",F495="",G495="",H495="",I495=""),"",IF(COUNTIF('Configuración'!$D$2:$D$31,A495)&gt;0,"Día cerrado",IF(OR(F495&lt;'Configuración'!$B$5,H495&gt;'Configuración'!$B$6),"Fuera de horario",IF(K495=0,"Sin capacidad",IF(L495&gt;K495,"Sobrecupo",IF(I495="Cancelada","OK",IF(COUNTIFS($A$2:$A$501,A495,$D$2:$D$501,D495,$F$2:$F$501,"&lt;"&amp;H495,$H$2:$H$501,"&gt;"&amp;F495,$I$2:$I$501,"&lt;&gt;Cancelada")-1&gt;0,"Traslape","OK")))))))</f>
        <v/>
      </c>
      <c r="P495" s="23" t="n"/>
      <c r="Q495">
        <f>IFERROR(IF(INDEX('Bahías'!$A$2:$A$21,ROW()-1)="","",INDEX('Bahías'!$A$2:$A$21,ROW()-1)),"")</f>
        <v/>
      </c>
      <c r="R495">
        <f>IFERROR(IF(INDEX('Configuración'!$G$2:$G$10,ROW()-1)="","",INDEX('Configuración'!$G$2:$G$10,ROW()-1)),"")</f>
        <v/>
      </c>
    </row>
    <row r="496">
      <c r="A496" s="11" t="n"/>
      <c r="B496" s="12" t="n"/>
      <c r="C496" s="17" t="n"/>
      <c r="D496" s="17" t="n"/>
      <c r="E496" s="17" t="n"/>
      <c r="F496" s="34" t="n"/>
      <c r="G496" s="19" t="n"/>
      <c r="H496" s="35">
        <f>IF(OR(F496="",G496=""),"",F496+G496/24)</f>
        <v/>
      </c>
      <c r="I496" s="17" t="n"/>
      <c r="J496" s="5">
        <f>IF(OR(A496="",G496="",I496=""),"",IF(I496="Cancelada",0,G496))</f>
        <v/>
      </c>
      <c r="K496" s="5">
        <f>IF(OR(A496="",D496=""),"",IF(COUNTIF('Configuración'!$D$2:$D$31,A496)&gt;0,0,IF(IFERROR(VLOOKUP(D496,'Bahías'!$A$2:$J$21,3,FALSE),"No")&lt;&gt;"Sí",0,IFERROR(CHOOSE(WEEKDAY(A496,2),VLOOKUP(D496,'Bahías'!$A$2:$J$21,4,FALSE),VLOOKUP(D496,'Bahías'!$A$2:$J$21,5,FALSE),VLOOKUP(D496,'Bahías'!$A$2:$J$21,6,FALSE),VLOOKUP(D496,'Bahías'!$A$2:$J$21,7,FALSE),VLOOKUP(D496,'Bahías'!$A$2:$J$21,8,FALSE),VLOOKUP(D496,'Bahías'!$A$2:$J$21,9,FALSE),VLOOKUP(D496,'Bahías'!$A$2:$J$21,10,FALSE)),""))))</f>
        <v/>
      </c>
      <c r="L496" s="5">
        <f>IF(OR(A496="",D496=""),"",SUMIFS($J$2:$J$501,$A$2:$A$501,A496,$D$2:$D$501,D496))</f>
        <v/>
      </c>
      <c r="M496" s="5">
        <f>IF(OR(K496="",L496=""),"",K496-L496)</f>
        <v/>
      </c>
      <c r="N496" s="21">
        <f>IFERROR(L496/K496,"")</f>
        <v/>
      </c>
      <c r="O496" s="22">
        <f>IF(OR(A496="",D496="",F496="",G496="",H496="",I496=""),"",IF(COUNTIF('Configuración'!$D$2:$D$31,A496)&gt;0,"Día cerrado",IF(OR(F496&lt;'Configuración'!$B$5,H496&gt;'Configuración'!$B$6),"Fuera de horario",IF(K496=0,"Sin capacidad",IF(L496&gt;K496,"Sobrecupo",IF(I496="Cancelada","OK",IF(COUNTIFS($A$2:$A$501,A496,$D$2:$D$501,D496,$F$2:$F$501,"&lt;"&amp;H496,$H$2:$H$501,"&gt;"&amp;F496,$I$2:$I$501,"&lt;&gt;Cancelada")-1&gt;0,"Traslape","OK")))))))</f>
        <v/>
      </c>
      <c r="P496" s="23" t="n"/>
      <c r="Q496">
        <f>IFERROR(IF(INDEX('Bahías'!$A$2:$A$21,ROW()-1)="","",INDEX('Bahías'!$A$2:$A$21,ROW()-1)),"")</f>
        <v/>
      </c>
      <c r="R496">
        <f>IFERROR(IF(INDEX('Configuración'!$G$2:$G$10,ROW()-1)="","",INDEX('Configuración'!$G$2:$G$10,ROW()-1)),"")</f>
        <v/>
      </c>
    </row>
    <row r="497">
      <c r="A497" s="11" t="n"/>
      <c r="B497" s="12" t="n"/>
      <c r="C497" s="17" t="n"/>
      <c r="D497" s="17" t="n"/>
      <c r="E497" s="17" t="n"/>
      <c r="F497" s="34" t="n"/>
      <c r="G497" s="19" t="n"/>
      <c r="H497" s="36">
        <f>IF(OR(F497="",G497=""),"",F497+G497/24)</f>
        <v/>
      </c>
      <c r="I497" s="17" t="n"/>
      <c r="J497" s="25">
        <f>IF(OR(A497="",G497="",I497=""),"",IF(I497="Cancelada",0,G497))</f>
        <v/>
      </c>
      <c r="K497" s="25">
        <f>IF(OR(A497="",D497=""),"",IF(COUNTIF('Configuración'!$D$2:$D$31,A497)&gt;0,0,IF(IFERROR(VLOOKUP(D497,'Bahías'!$A$2:$J$21,3,FALSE),"No")&lt;&gt;"Sí",0,IFERROR(CHOOSE(WEEKDAY(A497,2),VLOOKUP(D497,'Bahías'!$A$2:$J$21,4,FALSE),VLOOKUP(D497,'Bahías'!$A$2:$J$21,5,FALSE),VLOOKUP(D497,'Bahías'!$A$2:$J$21,6,FALSE),VLOOKUP(D497,'Bahías'!$A$2:$J$21,7,FALSE),VLOOKUP(D497,'Bahías'!$A$2:$J$21,8,FALSE),VLOOKUP(D497,'Bahías'!$A$2:$J$21,9,FALSE),VLOOKUP(D497,'Bahías'!$A$2:$J$21,10,FALSE)),""))))</f>
        <v/>
      </c>
      <c r="L497" s="25">
        <f>IF(OR(A497="",D497=""),"",SUMIFS($J$2:$J$501,$A$2:$A$501,A497,$D$2:$D$501,D497))</f>
        <v/>
      </c>
      <c r="M497" s="25">
        <f>IF(OR(K497="",L497=""),"",K497-L497)</f>
        <v/>
      </c>
      <c r="N497" s="26">
        <f>IFERROR(L497/K497,"")</f>
        <v/>
      </c>
      <c r="O497" s="27">
        <f>IF(OR(A497="",D497="",F497="",G497="",H497="",I497=""),"",IF(COUNTIF('Configuración'!$D$2:$D$31,A497)&gt;0,"Día cerrado",IF(OR(F497&lt;'Configuración'!$B$5,H497&gt;'Configuración'!$B$6),"Fuera de horario",IF(K497=0,"Sin capacidad",IF(L497&gt;K497,"Sobrecupo",IF(I497="Cancelada","OK",IF(COUNTIFS($A$2:$A$501,A497,$D$2:$D$501,D497,$F$2:$F$501,"&lt;"&amp;H497,$H$2:$H$501,"&gt;"&amp;F497,$I$2:$I$501,"&lt;&gt;Cancelada")-1&gt;0,"Traslape","OK")))))))</f>
        <v/>
      </c>
      <c r="P497" s="23" t="n"/>
      <c r="Q497">
        <f>IFERROR(IF(INDEX('Bahías'!$A$2:$A$21,ROW()-1)="","",INDEX('Bahías'!$A$2:$A$21,ROW()-1)),"")</f>
        <v/>
      </c>
      <c r="R497">
        <f>IFERROR(IF(INDEX('Configuración'!$G$2:$G$10,ROW()-1)="","",INDEX('Configuración'!$G$2:$G$10,ROW()-1)),"")</f>
        <v/>
      </c>
    </row>
    <row r="498">
      <c r="A498" s="11" t="n"/>
      <c r="B498" s="12" t="n"/>
      <c r="C498" s="17" t="n"/>
      <c r="D498" s="17" t="n"/>
      <c r="E498" s="17" t="n"/>
      <c r="F498" s="34" t="n"/>
      <c r="G498" s="19" t="n"/>
      <c r="H498" s="35">
        <f>IF(OR(F498="",G498=""),"",F498+G498/24)</f>
        <v/>
      </c>
      <c r="I498" s="17" t="n"/>
      <c r="J498" s="5">
        <f>IF(OR(A498="",G498="",I498=""),"",IF(I498="Cancelada",0,G498))</f>
        <v/>
      </c>
      <c r="K498" s="5">
        <f>IF(OR(A498="",D498=""),"",IF(COUNTIF('Configuración'!$D$2:$D$31,A498)&gt;0,0,IF(IFERROR(VLOOKUP(D498,'Bahías'!$A$2:$J$21,3,FALSE),"No")&lt;&gt;"Sí",0,IFERROR(CHOOSE(WEEKDAY(A498,2),VLOOKUP(D498,'Bahías'!$A$2:$J$21,4,FALSE),VLOOKUP(D498,'Bahías'!$A$2:$J$21,5,FALSE),VLOOKUP(D498,'Bahías'!$A$2:$J$21,6,FALSE),VLOOKUP(D498,'Bahías'!$A$2:$J$21,7,FALSE),VLOOKUP(D498,'Bahías'!$A$2:$J$21,8,FALSE),VLOOKUP(D498,'Bahías'!$A$2:$J$21,9,FALSE),VLOOKUP(D498,'Bahías'!$A$2:$J$21,10,FALSE)),""))))</f>
        <v/>
      </c>
      <c r="L498" s="5">
        <f>IF(OR(A498="",D498=""),"",SUMIFS($J$2:$J$501,$A$2:$A$501,A498,$D$2:$D$501,D498))</f>
        <v/>
      </c>
      <c r="M498" s="5">
        <f>IF(OR(K498="",L498=""),"",K498-L498)</f>
        <v/>
      </c>
      <c r="N498" s="21">
        <f>IFERROR(L498/K498,"")</f>
        <v/>
      </c>
      <c r="O498" s="22">
        <f>IF(OR(A498="",D498="",F498="",G498="",H498="",I498=""),"",IF(COUNTIF('Configuración'!$D$2:$D$31,A498)&gt;0,"Día cerrado",IF(OR(F498&lt;'Configuración'!$B$5,H498&gt;'Configuración'!$B$6),"Fuera de horario",IF(K498=0,"Sin capacidad",IF(L498&gt;K498,"Sobrecupo",IF(I498="Cancelada","OK",IF(COUNTIFS($A$2:$A$501,A498,$D$2:$D$501,D498,$F$2:$F$501,"&lt;"&amp;H498,$H$2:$H$501,"&gt;"&amp;F498,$I$2:$I$501,"&lt;&gt;Cancelada")-1&gt;0,"Traslape","OK")))))))</f>
        <v/>
      </c>
      <c r="P498" s="23" t="n"/>
      <c r="Q498">
        <f>IFERROR(IF(INDEX('Bahías'!$A$2:$A$21,ROW()-1)="","",INDEX('Bahías'!$A$2:$A$21,ROW()-1)),"")</f>
        <v/>
      </c>
      <c r="R498">
        <f>IFERROR(IF(INDEX('Configuración'!$G$2:$G$10,ROW()-1)="","",INDEX('Configuración'!$G$2:$G$10,ROW()-1)),"")</f>
        <v/>
      </c>
    </row>
    <row r="499">
      <c r="A499" s="11" t="n"/>
      <c r="B499" s="12" t="n"/>
      <c r="C499" s="17" t="n"/>
      <c r="D499" s="17" t="n"/>
      <c r="E499" s="17" t="n"/>
      <c r="F499" s="34" t="n"/>
      <c r="G499" s="19" t="n"/>
      <c r="H499" s="36">
        <f>IF(OR(F499="",G499=""),"",F499+G499/24)</f>
        <v/>
      </c>
      <c r="I499" s="17" t="n"/>
      <c r="J499" s="25">
        <f>IF(OR(A499="",G499="",I499=""),"",IF(I499="Cancelada",0,G499))</f>
        <v/>
      </c>
      <c r="K499" s="25">
        <f>IF(OR(A499="",D499=""),"",IF(COUNTIF('Configuración'!$D$2:$D$31,A499)&gt;0,0,IF(IFERROR(VLOOKUP(D499,'Bahías'!$A$2:$J$21,3,FALSE),"No")&lt;&gt;"Sí",0,IFERROR(CHOOSE(WEEKDAY(A499,2),VLOOKUP(D499,'Bahías'!$A$2:$J$21,4,FALSE),VLOOKUP(D499,'Bahías'!$A$2:$J$21,5,FALSE),VLOOKUP(D499,'Bahías'!$A$2:$J$21,6,FALSE),VLOOKUP(D499,'Bahías'!$A$2:$J$21,7,FALSE),VLOOKUP(D499,'Bahías'!$A$2:$J$21,8,FALSE),VLOOKUP(D499,'Bahías'!$A$2:$J$21,9,FALSE),VLOOKUP(D499,'Bahías'!$A$2:$J$21,10,FALSE)),""))))</f>
        <v/>
      </c>
      <c r="L499" s="25">
        <f>IF(OR(A499="",D499=""),"",SUMIFS($J$2:$J$501,$A$2:$A$501,A499,$D$2:$D$501,D499))</f>
        <v/>
      </c>
      <c r="M499" s="25">
        <f>IF(OR(K499="",L499=""),"",K499-L499)</f>
        <v/>
      </c>
      <c r="N499" s="26">
        <f>IFERROR(L499/K499,"")</f>
        <v/>
      </c>
      <c r="O499" s="27">
        <f>IF(OR(A499="",D499="",F499="",G499="",H499="",I499=""),"",IF(COUNTIF('Configuración'!$D$2:$D$31,A499)&gt;0,"Día cerrado",IF(OR(F499&lt;'Configuración'!$B$5,H499&gt;'Configuración'!$B$6),"Fuera de horario",IF(K499=0,"Sin capacidad",IF(L499&gt;K499,"Sobrecupo",IF(I499="Cancelada","OK",IF(COUNTIFS($A$2:$A$501,A499,$D$2:$D$501,D499,$F$2:$F$501,"&lt;"&amp;H499,$H$2:$H$501,"&gt;"&amp;F499,$I$2:$I$501,"&lt;&gt;Cancelada")-1&gt;0,"Traslape","OK")))))))</f>
        <v/>
      </c>
      <c r="P499" s="23" t="n"/>
      <c r="Q499">
        <f>IFERROR(IF(INDEX('Bahías'!$A$2:$A$21,ROW()-1)="","",INDEX('Bahías'!$A$2:$A$21,ROW()-1)),"")</f>
        <v/>
      </c>
      <c r="R499">
        <f>IFERROR(IF(INDEX('Configuración'!$G$2:$G$10,ROW()-1)="","",INDEX('Configuración'!$G$2:$G$10,ROW()-1)),"")</f>
        <v/>
      </c>
    </row>
    <row r="500">
      <c r="A500" s="11" t="n"/>
      <c r="B500" s="12" t="n"/>
      <c r="C500" s="17" t="n"/>
      <c r="D500" s="17" t="n"/>
      <c r="E500" s="17" t="n"/>
      <c r="F500" s="34" t="n"/>
      <c r="G500" s="19" t="n"/>
      <c r="H500" s="35">
        <f>IF(OR(F500="",G500=""),"",F500+G500/24)</f>
        <v/>
      </c>
      <c r="I500" s="17" t="n"/>
      <c r="J500" s="5">
        <f>IF(OR(A500="",G500="",I500=""),"",IF(I500="Cancelada",0,G500))</f>
        <v/>
      </c>
      <c r="K500" s="5">
        <f>IF(OR(A500="",D500=""),"",IF(COUNTIF('Configuración'!$D$2:$D$31,A500)&gt;0,0,IF(IFERROR(VLOOKUP(D500,'Bahías'!$A$2:$J$21,3,FALSE),"No")&lt;&gt;"Sí",0,IFERROR(CHOOSE(WEEKDAY(A500,2),VLOOKUP(D500,'Bahías'!$A$2:$J$21,4,FALSE),VLOOKUP(D500,'Bahías'!$A$2:$J$21,5,FALSE),VLOOKUP(D500,'Bahías'!$A$2:$J$21,6,FALSE),VLOOKUP(D500,'Bahías'!$A$2:$J$21,7,FALSE),VLOOKUP(D500,'Bahías'!$A$2:$J$21,8,FALSE),VLOOKUP(D500,'Bahías'!$A$2:$J$21,9,FALSE),VLOOKUP(D500,'Bahías'!$A$2:$J$21,10,FALSE)),""))))</f>
        <v/>
      </c>
      <c r="L500" s="5">
        <f>IF(OR(A500="",D500=""),"",SUMIFS($J$2:$J$501,$A$2:$A$501,A500,$D$2:$D$501,D500))</f>
        <v/>
      </c>
      <c r="M500" s="5">
        <f>IF(OR(K500="",L500=""),"",K500-L500)</f>
        <v/>
      </c>
      <c r="N500" s="21">
        <f>IFERROR(L500/K500,"")</f>
        <v/>
      </c>
      <c r="O500" s="22">
        <f>IF(OR(A500="",D500="",F500="",G500="",H500="",I500=""),"",IF(COUNTIF('Configuración'!$D$2:$D$31,A500)&gt;0,"Día cerrado",IF(OR(F500&lt;'Configuración'!$B$5,H500&gt;'Configuración'!$B$6),"Fuera de horario",IF(K500=0,"Sin capacidad",IF(L500&gt;K500,"Sobrecupo",IF(I500="Cancelada","OK",IF(COUNTIFS($A$2:$A$501,A500,$D$2:$D$501,D500,$F$2:$F$501,"&lt;"&amp;H500,$H$2:$H$501,"&gt;"&amp;F500,$I$2:$I$501,"&lt;&gt;Cancelada")-1&gt;0,"Traslape","OK")))))))</f>
        <v/>
      </c>
      <c r="P500" s="23" t="n"/>
      <c r="Q500">
        <f>IFERROR(IF(INDEX('Bahías'!$A$2:$A$21,ROW()-1)="","",INDEX('Bahías'!$A$2:$A$21,ROW()-1)),"")</f>
        <v/>
      </c>
      <c r="R500">
        <f>IFERROR(IF(INDEX('Configuración'!$G$2:$G$10,ROW()-1)="","",INDEX('Configuración'!$G$2:$G$10,ROW()-1)),"")</f>
        <v/>
      </c>
    </row>
    <row r="501">
      <c r="A501" s="11" t="n"/>
      <c r="B501" s="12" t="n"/>
      <c r="C501" s="17" t="n"/>
      <c r="D501" s="17" t="n"/>
      <c r="E501" s="17" t="n"/>
      <c r="F501" s="34" t="n"/>
      <c r="G501" s="19" t="n"/>
      <c r="H501" s="36">
        <f>IF(OR(F501="",G501=""),"",F501+G501/24)</f>
        <v/>
      </c>
      <c r="I501" s="17" t="n"/>
      <c r="J501" s="25">
        <f>IF(OR(A501="",G501="",I501=""),"",IF(I501="Cancelada",0,G501))</f>
        <v/>
      </c>
      <c r="K501" s="25">
        <f>IF(OR(A501="",D501=""),"",IF(COUNTIF('Configuración'!$D$2:$D$31,A501)&gt;0,0,IF(IFERROR(VLOOKUP(D501,'Bahías'!$A$2:$J$21,3,FALSE),"No")&lt;&gt;"Sí",0,IFERROR(CHOOSE(WEEKDAY(A501,2),VLOOKUP(D501,'Bahías'!$A$2:$J$21,4,FALSE),VLOOKUP(D501,'Bahías'!$A$2:$J$21,5,FALSE),VLOOKUP(D501,'Bahías'!$A$2:$J$21,6,FALSE),VLOOKUP(D501,'Bahías'!$A$2:$J$21,7,FALSE),VLOOKUP(D501,'Bahías'!$A$2:$J$21,8,FALSE),VLOOKUP(D501,'Bahías'!$A$2:$J$21,9,FALSE),VLOOKUP(D501,'Bahías'!$A$2:$J$21,10,FALSE)),""))))</f>
        <v/>
      </c>
      <c r="L501" s="25">
        <f>IF(OR(A501="",D501=""),"",SUMIFS($J$2:$J$501,$A$2:$A$501,A501,$D$2:$D$501,D501))</f>
        <v/>
      </c>
      <c r="M501" s="25">
        <f>IF(OR(K501="",L501=""),"",K501-L501)</f>
        <v/>
      </c>
      <c r="N501" s="26">
        <f>IFERROR(L501/K501,"")</f>
        <v/>
      </c>
      <c r="O501" s="27">
        <f>IF(OR(A501="",D501="",F501="",G501="",H501="",I501=""),"",IF(COUNTIF('Configuración'!$D$2:$D$31,A501)&gt;0,"Día cerrado",IF(OR(F501&lt;'Configuración'!$B$5,H501&gt;'Configuración'!$B$6),"Fuera de horario",IF(K501=0,"Sin capacidad",IF(L501&gt;K501,"Sobrecupo",IF(I501="Cancelada","OK",IF(COUNTIFS($A$2:$A$501,A501,$D$2:$D$501,D501,$F$2:$F$501,"&lt;"&amp;H501,$H$2:$H$501,"&gt;"&amp;F501,$I$2:$I$501,"&lt;&gt;Cancelada")-1&gt;0,"Traslape","OK")))))))</f>
        <v/>
      </c>
      <c r="P501" s="23" t="n"/>
      <c r="Q501">
        <f>IFERROR(IF(INDEX('Bahías'!$A$2:$A$21,ROW()-1)="","",INDEX('Bahías'!$A$2:$A$21,ROW()-1)),"")</f>
        <v/>
      </c>
      <c r="R501">
        <f>IFERROR(IF(INDEX('Configuración'!$G$2:$G$10,ROW()-1)="","",INDEX('Configuración'!$G$2:$G$10,ROW()-1)),"")</f>
        <v/>
      </c>
    </row>
  </sheetData>
  <autoFilter ref="A1:P501"/>
  <conditionalFormatting sqref="B2:B501">
    <cfRule type="expression" priority="1" dxfId="0" stopIfTrue="1">
      <formula>AND($B2&lt;&gt;"",COUNTIF($B$2:$B$501,$B2)&gt;1)</formula>
    </cfRule>
  </conditionalFormatting>
  <conditionalFormatting sqref="N2:N501">
    <cfRule type="expression" priority="2" dxfId="0" stopIfTrue="1">
      <formula>AND(ISNUMBER($N2),$N2&gt;1)</formula>
    </cfRule>
    <cfRule type="expression" priority="3" dxfId="1" stopIfTrue="1">
      <formula>AND(ISNUMBER($N2),ISNUMBER($S$6),$N2&gt;=$S$6,$N2&lt;=1)</formula>
    </cfRule>
    <cfRule type="expression" priority="4" dxfId="2" stopIfTrue="1">
      <formula>AND(ISNUMBER($N2),ISNUMBER($S$6),$N2&gt;=0,$N2&lt;$S$6)</formula>
    </cfRule>
  </conditionalFormatting>
  <conditionalFormatting sqref="O2:O501">
    <cfRule type="expression" priority="5" dxfId="0" stopIfTrue="1">
      <formula>OR($O2="Sobrecupo",$O2="Traslape",$O2="Día cerrado",$O2="Sin capacidad",$O2="Fuera de horario")</formula>
    </cfRule>
    <cfRule type="expression" priority="6" dxfId="2" stopIfTrue="1">
      <formula>$O2="OK"</formula>
    </cfRule>
  </conditionalFormatting>
  <dataValidations count="7">
    <dataValidation sqref="A2:A501" showDropDown="0" showInputMessage="0" showErrorMessage="1" allowBlank="0" errorTitle="Fecha fuera del horizonte" error="La fecha debe estar dentro del horizonte configurado." type="custom">
      <formula1>=OR(A2="",AND(A2&gt;=$S$2,A2&lt;=$S$3))</formula1>
    </dataValidation>
    <dataValidation sqref="C2:C501" showDropDown="0" showInputMessage="0" showErrorMessage="1" allowBlank="0" errorTitle="Tipo no válido" error="Seleccione Reserva o Bloqueo." type="list">
      <formula1>"Reserva,Bloqueo"</formula1>
    </dataValidation>
    <dataValidation sqref="D2:D501" showDropDown="0" showInputMessage="0" showErrorMessage="1" allowBlank="0" errorTitle="Bahía no válida" error="Seleccione una bahía del catálogo." type="list">
      <formula1>$Q$2:$Q$21</formula1>
    </dataValidation>
    <dataValidation sqref="E2:E501" showDropDown="0" showInputMessage="0" showErrorMessage="1" allowBlank="0" errorTitle="Categoría no válida" error="Seleccione una categoría del catálogo." type="list">
      <formula1>$R$2:$R$10</formula1>
    </dataValidation>
    <dataValidation sqref="F2:F501" showDropDown="0" showInputMessage="0" showErrorMessage="1" allowBlank="0" errorTitle="Hora no válida" error="La hora de inicio debe estar entre la apertura y el cierre." type="custom">
      <formula1>=OR(F2="",AND(F2&gt;=$S$4,F2&lt;=$S$5))</formula1>
    </dataValidation>
    <dataValidation sqref="G2:G501" showDropDown="0" showInputMessage="0" showErrorMessage="1" allowBlank="0" errorTitle="Duración no válida" error="La duración debe estar entre 0.25 y 10 horas." type="decimal" operator="between">
      <formula1>0.25</formula1>
      <formula2>10</formula2>
    </dataValidation>
    <dataValidation sqref="I2:I501" showDropDown="0" showInputMessage="0" showErrorMessage="1" allowBlank="0" errorTitle="Estado no válido" error="Seleccione un estado de la lista." type="list">
      <formula1>"Tentativa,Confirmada,Cancelada,Concluida"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E7C86"/>
    <outlinePr summaryBelow="1" summaryRight="1"/>
    <pageSetUpPr/>
  </sheetPr>
  <dimension ref="A1:J36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18" customWidth="1" min="4" max="4"/>
    <col width="20" customWidth="1" min="5" max="5"/>
    <col width="14" customWidth="1" min="6" max="6"/>
    <col width="18" customWidth="1" min="7" max="7"/>
    <col width="12" customWidth="1" min="8" max="8"/>
    <col hidden="1" width="13" customWidth="1" min="9" max="9"/>
    <col hidden="1" width="13" customWidth="1" min="10" max="10"/>
  </cols>
  <sheetData>
    <row r="1" ht="30" customHeight="1">
      <c r="A1" s="10" t="inlineStr">
        <is>
          <t>Fecha</t>
        </is>
      </c>
      <c r="B1" s="10" t="inlineStr">
        <is>
          <t>Día</t>
        </is>
      </c>
      <c r="C1" s="10" t="inlineStr">
        <is>
          <t>Capacidad total</t>
        </is>
      </c>
      <c r="D1" s="10" t="inlineStr">
        <is>
          <t>Horas ocupadas</t>
        </is>
      </c>
      <c r="E1" s="10" t="inlineStr">
        <is>
          <t>Horas disponibles</t>
        </is>
      </c>
      <c r="F1" s="10" t="inlineStr">
        <is>
          <t>Utilización</t>
        </is>
      </c>
      <c r="G1" s="10" t="inlineStr">
        <is>
          <t>Reservas activas</t>
        </is>
      </c>
      <c r="H1" s="10" t="inlineStr">
        <is>
          <t>Alertas</t>
        </is>
      </c>
    </row>
    <row r="2">
      <c r="A2" s="28">
        <f>IF('Configuración'!$B$2="","",'Configuración'!$B$2)</f>
        <v/>
      </c>
      <c r="B2" s="22">
        <f>IF(A2="","",IFERROR(CHOOSE(WEEKDAY(A2,2),"Lunes","Martes","Miércoles","Jueves","Viernes","Sábado","Domingo"),""))</f>
        <v/>
      </c>
      <c r="C2" s="5">
        <f>IF(A2="","",IF(COUNTIF('Configuración'!$D$2:$D$31,A2)&gt;0,0,IFERROR(CHOOSE(WEEKDAY(A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" s="5">
        <f>IF(A2="","",SUMIFS('Agenda'!$J$2:$J$501,'Agenda'!$A$2:$A$501,A2))</f>
        <v/>
      </c>
      <c r="E2" s="5">
        <f>IF(A2="","",C2-D2)</f>
        <v/>
      </c>
      <c r="F2" s="21">
        <f>IFERROR(D2/C2,"")</f>
        <v/>
      </c>
      <c r="G2" s="29">
        <f>IF(A2="","",COUNTIFS('Agenda'!$A$2:$A$501,A2,'Agenda'!$C$2:$C$501,"Reserva",'Agenda'!$I$2:$I$501,"&lt;&gt;",'Agenda'!$I$2:$I$501,"&lt;&gt;Cancelada"))</f>
        <v/>
      </c>
      <c r="H2" s="29">
        <f>IF(A2="","",COUNTIFS('Agenda'!$A$2:$A$501,A2,'Agenda'!$O$2:$O$501,"&lt;&gt;",'Agenda'!$O$2:$O$501,"&lt;&gt;OK"))</f>
        <v/>
      </c>
      <c r="J2">
        <f>IF('Configuración'!$B$4="","",'Configuración'!$B$4)</f>
        <v/>
      </c>
    </row>
    <row r="3">
      <c r="A3" s="30">
        <f>IF(A2="","",IF(A2+1&lt;='Configuración'!$B$3,A2+1,""))</f>
        <v/>
      </c>
      <c r="B3" s="27">
        <f>IF(A3="","",IFERROR(CHOOSE(WEEKDAY(A3,2),"Lunes","Martes","Miércoles","Jueves","Viernes","Sábado","Domingo"),""))</f>
        <v/>
      </c>
      <c r="C3" s="25">
        <f>IF(A3="","",IF(COUNTIF('Configuración'!$D$2:$D$31,A3)&gt;0,0,IFERROR(CHOOSE(WEEKDAY(A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" s="25">
        <f>IF(A3="","",SUMIFS('Agenda'!$J$2:$J$501,'Agenda'!$A$2:$A$501,A3))</f>
        <v/>
      </c>
      <c r="E3" s="25">
        <f>IF(A3="","",C3-D3)</f>
        <v/>
      </c>
      <c r="F3" s="26">
        <f>IFERROR(D3/C3,"")</f>
        <v/>
      </c>
      <c r="G3" s="31">
        <f>IF(A3="","",COUNTIFS('Agenda'!$A$2:$A$501,A3,'Agenda'!$C$2:$C$501,"Reserva",'Agenda'!$I$2:$I$501,"&lt;&gt;",'Agenda'!$I$2:$I$501,"&lt;&gt;Cancelada"))</f>
        <v/>
      </c>
      <c r="H3" s="31">
        <f>IF(A3="","",COUNTIFS('Agenda'!$A$2:$A$501,A3,'Agenda'!$O$2:$O$501,"&lt;&gt;",'Agenda'!$O$2:$O$501,"&lt;&gt;OK"))</f>
        <v/>
      </c>
    </row>
    <row r="4">
      <c r="A4" s="28">
        <f>IF(A3="","",IF(A3+1&lt;='Configuración'!$B$3,A3+1,""))</f>
        <v/>
      </c>
      <c r="B4" s="22">
        <f>IF(A4="","",IFERROR(CHOOSE(WEEKDAY(A4,2),"Lunes","Martes","Miércoles","Jueves","Viernes","Sábado","Domingo"),""))</f>
        <v/>
      </c>
      <c r="C4" s="5">
        <f>IF(A4="","",IF(COUNTIF('Configuración'!$D$2:$D$31,A4)&gt;0,0,IFERROR(CHOOSE(WEEKDAY(A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" s="5">
        <f>IF(A4="","",SUMIFS('Agenda'!$J$2:$J$501,'Agenda'!$A$2:$A$501,A4))</f>
        <v/>
      </c>
      <c r="E4" s="5">
        <f>IF(A4="","",C4-D4)</f>
        <v/>
      </c>
      <c r="F4" s="21">
        <f>IFERROR(D4/C4,"")</f>
        <v/>
      </c>
      <c r="G4" s="29">
        <f>IF(A4="","",COUNTIFS('Agenda'!$A$2:$A$501,A4,'Agenda'!$C$2:$C$501,"Reserva",'Agenda'!$I$2:$I$501,"&lt;&gt;",'Agenda'!$I$2:$I$501,"&lt;&gt;Cancelada"))</f>
        <v/>
      </c>
      <c r="H4" s="29">
        <f>IF(A4="","",COUNTIFS('Agenda'!$A$2:$A$501,A4,'Agenda'!$O$2:$O$501,"&lt;&gt;",'Agenda'!$O$2:$O$501,"&lt;&gt;OK"))</f>
        <v/>
      </c>
    </row>
    <row r="5">
      <c r="A5" s="30">
        <f>IF(A4="","",IF(A4+1&lt;='Configuración'!$B$3,A4+1,""))</f>
        <v/>
      </c>
      <c r="B5" s="27">
        <f>IF(A5="","",IFERROR(CHOOSE(WEEKDAY(A5,2),"Lunes","Martes","Miércoles","Jueves","Viernes","Sábado","Domingo"),""))</f>
        <v/>
      </c>
      <c r="C5" s="25">
        <f>IF(A5="","",IF(COUNTIF('Configuración'!$D$2:$D$31,A5)&gt;0,0,IFERROR(CHOOSE(WEEKDAY(A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" s="25">
        <f>IF(A5="","",SUMIFS('Agenda'!$J$2:$J$501,'Agenda'!$A$2:$A$501,A5))</f>
        <v/>
      </c>
      <c r="E5" s="25">
        <f>IF(A5="","",C5-D5)</f>
        <v/>
      </c>
      <c r="F5" s="26">
        <f>IFERROR(D5/C5,"")</f>
        <v/>
      </c>
      <c r="G5" s="31">
        <f>IF(A5="","",COUNTIFS('Agenda'!$A$2:$A$501,A5,'Agenda'!$C$2:$C$501,"Reserva",'Agenda'!$I$2:$I$501,"&lt;&gt;",'Agenda'!$I$2:$I$501,"&lt;&gt;Cancelada"))</f>
        <v/>
      </c>
      <c r="H5" s="31">
        <f>IF(A5="","",COUNTIFS('Agenda'!$A$2:$A$501,A5,'Agenda'!$O$2:$O$501,"&lt;&gt;",'Agenda'!$O$2:$O$501,"&lt;&gt;OK"))</f>
        <v/>
      </c>
    </row>
    <row r="6">
      <c r="A6" s="28">
        <f>IF(A5="","",IF(A5+1&lt;='Configuración'!$B$3,A5+1,""))</f>
        <v/>
      </c>
      <c r="B6" s="22">
        <f>IF(A6="","",IFERROR(CHOOSE(WEEKDAY(A6,2),"Lunes","Martes","Miércoles","Jueves","Viernes","Sábado","Domingo"),""))</f>
        <v/>
      </c>
      <c r="C6" s="5">
        <f>IF(A6="","",IF(COUNTIF('Configuración'!$D$2:$D$31,A6)&gt;0,0,IFERROR(CHOOSE(WEEKDAY(A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" s="5">
        <f>IF(A6="","",SUMIFS('Agenda'!$J$2:$J$501,'Agenda'!$A$2:$A$501,A6))</f>
        <v/>
      </c>
      <c r="E6" s="5">
        <f>IF(A6="","",C6-D6)</f>
        <v/>
      </c>
      <c r="F6" s="21">
        <f>IFERROR(D6/C6,"")</f>
        <v/>
      </c>
      <c r="G6" s="29">
        <f>IF(A6="","",COUNTIFS('Agenda'!$A$2:$A$501,A6,'Agenda'!$C$2:$C$501,"Reserva",'Agenda'!$I$2:$I$501,"&lt;&gt;",'Agenda'!$I$2:$I$501,"&lt;&gt;Cancelada"))</f>
        <v/>
      </c>
      <c r="H6" s="29">
        <f>IF(A6="","",COUNTIFS('Agenda'!$A$2:$A$501,A6,'Agenda'!$O$2:$O$501,"&lt;&gt;",'Agenda'!$O$2:$O$501,"&lt;&gt;OK"))</f>
        <v/>
      </c>
    </row>
    <row r="7">
      <c r="A7" s="30">
        <f>IF(A6="","",IF(A6+1&lt;='Configuración'!$B$3,A6+1,""))</f>
        <v/>
      </c>
      <c r="B7" s="27">
        <f>IF(A7="","",IFERROR(CHOOSE(WEEKDAY(A7,2),"Lunes","Martes","Miércoles","Jueves","Viernes","Sábado","Domingo"),""))</f>
        <v/>
      </c>
      <c r="C7" s="25">
        <f>IF(A7="","",IF(COUNTIF('Configuración'!$D$2:$D$31,A7)&gt;0,0,IFERROR(CHOOSE(WEEKDAY(A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" s="25">
        <f>IF(A7="","",SUMIFS('Agenda'!$J$2:$J$501,'Agenda'!$A$2:$A$501,A7))</f>
        <v/>
      </c>
      <c r="E7" s="25">
        <f>IF(A7="","",C7-D7)</f>
        <v/>
      </c>
      <c r="F7" s="26">
        <f>IFERROR(D7/C7,"")</f>
        <v/>
      </c>
      <c r="G7" s="31">
        <f>IF(A7="","",COUNTIFS('Agenda'!$A$2:$A$501,A7,'Agenda'!$C$2:$C$501,"Reserva",'Agenda'!$I$2:$I$501,"&lt;&gt;",'Agenda'!$I$2:$I$501,"&lt;&gt;Cancelada"))</f>
        <v/>
      </c>
      <c r="H7" s="31">
        <f>IF(A7="","",COUNTIFS('Agenda'!$A$2:$A$501,A7,'Agenda'!$O$2:$O$501,"&lt;&gt;",'Agenda'!$O$2:$O$501,"&lt;&gt;OK"))</f>
        <v/>
      </c>
    </row>
    <row r="8">
      <c r="A8" s="28">
        <f>IF(A7="","",IF(A7+1&lt;='Configuración'!$B$3,A7+1,""))</f>
        <v/>
      </c>
      <c r="B8" s="22">
        <f>IF(A8="","",IFERROR(CHOOSE(WEEKDAY(A8,2),"Lunes","Martes","Miércoles","Jueves","Viernes","Sábado","Domingo"),""))</f>
        <v/>
      </c>
      <c r="C8" s="5">
        <f>IF(A8="","",IF(COUNTIF('Configuración'!$D$2:$D$31,A8)&gt;0,0,IFERROR(CHOOSE(WEEKDAY(A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" s="5">
        <f>IF(A8="","",SUMIFS('Agenda'!$J$2:$J$501,'Agenda'!$A$2:$A$501,A8))</f>
        <v/>
      </c>
      <c r="E8" s="5">
        <f>IF(A8="","",C8-D8)</f>
        <v/>
      </c>
      <c r="F8" s="21">
        <f>IFERROR(D8/C8,"")</f>
        <v/>
      </c>
      <c r="G8" s="29">
        <f>IF(A8="","",COUNTIFS('Agenda'!$A$2:$A$501,A8,'Agenda'!$C$2:$C$501,"Reserva",'Agenda'!$I$2:$I$501,"&lt;&gt;",'Agenda'!$I$2:$I$501,"&lt;&gt;Cancelada"))</f>
        <v/>
      </c>
      <c r="H8" s="29">
        <f>IF(A8="","",COUNTIFS('Agenda'!$A$2:$A$501,A8,'Agenda'!$O$2:$O$501,"&lt;&gt;",'Agenda'!$O$2:$O$501,"&lt;&gt;OK"))</f>
        <v/>
      </c>
    </row>
    <row r="9">
      <c r="A9" s="30">
        <f>IF(A8="","",IF(A8+1&lt;='Configuración'!$B$3,A8+1,""))</f>
        <v/>
      </c>
      <c r="B9" s="27">
        <f>IF(A9="","",IFERROR(CHOOSE(WEEKDAY(A9,2),"Lunes","Martes","Miércoles","Jueves","Viernes","Sábado","Domingo"),""))</f>
        <v/>
      </c>
      <c r="C9" s="25">
        <f>IF(A9="","",IF(COUNTIF('Configuración'!$D$2:$D$31,A9)&gt;0,0,IFERROR(CHOOSE(WEEKDAY(A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" s="25">
        <f>IF(A9="","",SUMIFS('Agenda'!$J$2:$J$501,'Agenda'!$A$2:$A$501,A9))</f>
        <v/>
      </c>
      <c r="E9" s="25">
        <f>IF(A9="","",C9-D9)</f>
        <v/>
      </c>
      <c r="F9" s="26">
        <f>IFERROR(D9/C9,"")</f>
        <v/>
      </c>
      <c r="G9" s="31">
        <f>IF(A9="","",COUNTIFS('Agenda'!$A$2:$A$501,A9,'Agenda'!$C$2:$C$501,"Reserva",'Agenda'!$I$2:$I$501,"&lt;&gt;",'Agenda'!$I$2:$I$501,"&lt;&gt;Cancelada"))</f>
        <v/>
      </c>
      <c r="H9" s="31">
        <f>IF(A9="","",COUNTIFS('Agenda'!$A$2:$A$501,A9,'Agenda'!$O$2:$O$501,"&lt;&gt;",'Agenda'!$O$2:$O$501,"&lt;&gt;OK"))</f>
        <v/>
      </c>
    </row>
    <row r="10">
      <c r="A10" s="28">
        <f>IF(A9="","",IF(A9+1&lt;='Configuración'!$B$3,A9+1,""))</f>
        <v/>
      </c>
      <c r="B10" s="22">
        <f>IF(A10="","",IFERROR(CHOOSE(WEEKDAY(A10,2),"Lunes","Martes","Miércoles","Jueves","Viernes","Sábado","Domingo"),""))</f>
        <v/>
      </c>
      <c r="C10" s="5">
        <f>IF(A10="","",IF(COUNTIF('Configuración'!$D$2:$D$31,A10)&gt;0,0,IFERROR(CHOOSE(WEEKDAY(A10,2)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" s="5">
        <f>IF(A10="","",SUMIFS('Agenda'!$J$2:$J$501,'Agenda'!$A$2:$A$501,A10))</f>
        <v/>
      </c>
      <c r="E10" s="5">
        <f>IF(A10="","",C10-D10)</f>
        <v/>
      </c>
      <c r="F10" s="21">
        <f>IFERROR(D10/C10,"")</f>
        <v/>
      </c>
      <c r="G10" s="29">
        <f>IF(A10="","",COUNTIFS('Agenda'!$A$2:$A$501,A10,'Agenda'!$C$2:$C$501,"Reserva",'Agenda'!$I$2:$I$501,"&lt;&gt;",'Agenda'!$I$2:$I$501,"&lt;&gt;Cancelada"))</f>
        <v/>
      </c>
      <c r="H10" s="29">
        <f>IF(A10="","",COUNTIFS('Agenda'!$A$2:$A$501,A10,'Agenda'!$O$2:$O$501,"&lt;&gt;",'Agenda'!$O$2:$O$501,"&lt;&gt;OK"))</f>
        <v/>
      </c>
    </row>
    <row r="11">
      <c r="A11" s="30">
        <f>IF(A10="","",IF(A10+1&lt;='Configuración'!$B$3,A10+1,""))</f>
        <v/>
      </c>
      <c r="B11" s="27">
        <f>IF(A11="","",IFERROR(CHOOSE(WEEKDAY(A11,2),"Lunes","Martes","Miércoles","Jueves","Viernes","Sábado","Domingo"),""))</f>
        <v/>
      </c>
      <c r="C11" s="25">
        <f>IF(A11="","",IF(COUNTIF('Configuración'!$D$2:$D$31,A11)&gt;0,0,IFERROR(CHOOSE(WEEKDAY(A11,2)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" s="25">
        <f>IF(A11="","",SUMIFS('Agenda'!$J$2:$J$501,'Agenda'!$A$2:$A$501,A11))</f>
        <v/>
      </c>
      <c r="E11" s="25">
        <f>IF(A11="","",C11-D11)</f>
        <v/>
      </c>
      <c r="F11" s="26">
        <f>IFERROR(D11/C11,"")</f>
        <v/>
      </c>
      <c r="G11" s="31">
        <f>IF(A11="","",COUNTIFS('Agenda'!$A$2:$A$501,A11,'Agenda'!$C$2:$C$501,"Reserva",'Agenda'!$I$2:$I$501,"&lt;&gt;",'Agenda'!$I$2:$I$501,"&lt;&gt;Cancelada"))</f>
        <v/>
      </c>
      <c r="H11" s="31">
        <f>IF(A11="","",COUNTIFS('Agenda'!$A$2:$A$501,A11,'Agenda'!$O$2:$O$501,"&lt;&gt;",'Agenda'!$O$2:$O$501,"&lt;&gt;OK"))</f>
        <v/>
      </c>
    </row>
    <row r="12">
      <c r="A12" s="28">
        <f>IF(A11="","",IF(A11+1&lt;='Configuración'!$B$3,A11+1,""))</f>
        <v/>
      </c>
      <c r="B12" s="22">
        <f>IF(A12="","",IFERROR(CHOOSE(WEEKDAY(A12,2),"Lunes","Martes","Miércoles","Jueves","Viernes","Sábado","Domingo"),""))</f>
        <v/>
      </c>
      <c r="C12" s="5">
        <f>IF(A12="","",IF(COUNTIF('Configuración'!$D$2:$D$31,A12)&gt;0,0,IFERROR(CHOOSE(WEEKDAY(A12,2)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" s="5">
        <f>IF(A12="","",SUMIFS('Agenda'!$J$2:$J$501,'Agenda'!$A$2:$A$501,A12))</f>
        <v/>
      </c>
      <c r="E12" s="5">
        <f>IF(A12="","",C12-D12)</f>
        <v/>
      </c>
      <c r="F12" s="21">
        <f>IFERROR(D12/C12,"")</f>
        <v/>
      </c>
      <c r="G12" s="29">
        <f>IF(A12="","",COUNTIFS('Agenda'!$A$2:$A$501,A12,'Agenda'!$C$2:$C$501,"Reserva",'Agenda'!$I$2:$I$501,"&lt;&gt;",'Agenda'!$I$2:$I$501,"&lt;&gt;Cancelada"))</f>
        <v/>
      </c>
      <c r="H12" s="29">
        <f>IF(A12="","",COUNTIFS('Agenda'!$A$2:$A$501,A12,'Agenda'!$O$2:$O$501,"&lt;&gt;",'Agenda'!$O$2:$O$501,"&lt;&gt;OK"))</f>
        <v/>
      </c>
    </row>
    <row r="13">
      <c r="A13" s="30">
        <f>IF(A12="","",IF(A12+1&lt;='Configuración'!$B$3,A12+1,""))</f>
        <v/>
      </c>
      <c r="B13" s="27">
        <f>IF(A13="","",IFERROR(CHOOSE(WEEKDAY(A13,2),"Lunes","Martes","Miércoles","Jueves","Viernes","Sábado","Domingo"),""))</f>
        <v/>
      </c>
      <c r="C13" s="25">
        <f>IF(A13="","",IF(COUNTIF('Configuración'!$D$2:$D$31,A13)&gt;0,0,IFERROR(CHOOSE(WEEKDAY(A13,2)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" s="25">
        <f>IF(A13="","",SUMIFS('Agenda'!$J$2:$J$501,'Agenda'!$A$2:$A$501,A13))</f>
        <v/>
      </c>
      <c r="E13" s="25">
        <f>IF(A13="","",C13-D13)</f>
        <v/>
      </c>
      <c r="F13" s="26">
        <f>IFERROR(D13/C13,"")</f>
        <v/>
      </c>
      <c r="G13" s="31">
        <f>IF(A13="","",COUNTIFS('Agenda'!$A$2:$A$501,A13,'Agenda'!$C$2:$C$501,"Reserva",'Agenda'!$I$2:$I$501,"&lt;&gt;",'Agenda'!$I$2:$I$501,"&lt;&gt;Cancelada"))</f>
        <v/>
      </c>
      <c r="H13" s="31">
        <f>IF(A13="","",COUNTIFS('Agenda'!$A$2:$A$501,A13,'Agenda'!$O$2:$O$501,"&lt;&gt;",'Agenda'!$O$2:$O$501,"&lt;&gt;OK"))</f>
        <v/>
      </c>
    </row>
    <row r="14">
      <c r="A14" s="28">
        <f>IF(A13="","",IF(A13+1&lt;='Configuración'!$B$3,A13+1,""))</f>
        <v/>
      </c>
      <c r="B14" s="22">
        <f>IF(A14="","",IFERROR(CHOOSE(WEEKDAY(A14,2),"Lunes","Martes","Miércoles","Jueves","Viernes","Sábado","Domingo"),""))</f>
        <v/>
      </c>
      <c r="C14" s="5">
        <f>IF(A14="","",IF(COUNTIF('Configuración'!$D$2:$D$31,A14)&gt;0,0,IFERROR(CHOOSE(WEEKDAY(A14,2)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" s="5">
        <f>IF(A14="","",SUMIFS('Agenda'!$J$2:$J$501,'Agenda'!$A$2:$A$501,A14))</f>
        <v/>
      </c>
      <c r="E14" s="5">
        <f>IF(A14="","",C14-D14)</f>
        <v/>
      </c>
      <c r="F14" s="21">
        <f>IFERROR(D14/C14,"")</f>
        <v/>
      </c>
      <c r="G14" s="29">
        <f>IF(A14="","",COUNTIFS('Agenda'!$A$2:$A$501,A14,'Agenda'!$C$2:$C$501,"Reserva",'Agenda'!$I$2:$I$501,"&lt;&gt;",'Agenda'!$I$2:$I$501,"&lt;&gt;Cancelada"))</f>
        <v/>
      </c>
      <c r="H14" s="29">
        <f>IF(A14="","",COUNTIFS('Agenda'!$A$2:$A$501,A14,'Agenda'!$O$2:$O$501,"&lt;&gt;",'Agenda'!$O$2:$O$501,"&lt;&gt;OK"))</f>
        <v/>
      </c>
    </row>
    <row r="15">
      <c r="A15" s="30">
        <f>IF(A14="","",IF(A14+1&lt;='Configuración'!$B$3,A14+1,""))</f>
        <v/>
      </c>
      <c r="B15" s="27">
        <f>IF(A15="","",IFERROR(CHOOSE(WEEKDAY(A15,2),"Lunes","Martes","Miércoles","Jueves","Viernes","Sábado","Domingo"),""))</f>
        <v/>
      </c>
      <c r="C15" s="25">
        <f>IF(A15="","",IF(COUNTIF('Configuración'!$D$2:$D$31,A15)&gt;0,0,IFERROR(CHOOSE(WEEKDAY(A15,2)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" s="25">
        <f>IF(A15="","",SUMIFS('Agenda'!$J$2:$J$501,'Agenda'!$A$2:$A$501,A15))</f>
        <v/>
      </c>
      <c r="E15" s="25">
        <f>IF(A15="","",C15-D15)</f>
        <v/>
      </c>
      <c r="F15" s="26">
        <f>IFERROR(D15/C15,"")</f>
        <v/>
      </c>
      <c r="G15" s="31">
        <f>IF(A15="","",COUNTIFS('Agenda'!$A$2:$A$501,A15,'Agenda'!$C$2:$C$501,"Reserva",'Agenda'!$I$2:$I$501,"&lt;&gt;",'Agenda'!$I$2:$I$501,"&lt;&gt;Cancelada"))</f>
        <v/>
      </c>
      <c r="H15" s="31">
        <f>IF(A15="","",COUNTIFS('Agenda'!$A$2:$A$501,A15,'Agenda'!$O$2:$O$501,"&lt;&gt;",'Agenda'!$O$2:$O$501,"&lt;&gt;OK"))</f>
        <v/>
      </c>
    </row>
    <row r="16">
      <c r="A16" s="28">
        <f>IF(A15="","",IF(A15+1&lt;='Configuración'!$B$3,A15+1,""))</f>
        <v/>
      </c>
      <c r="B16" s="22">
        <f>IF(A16="","",IFERROR(CHOOSE(WEEKDAY(A16,2),"Lunes","Martes","Miércoles","Jueves","Viernes","Sábado","Domingo"),""))</f>
        <v/>
      </c>
      <c r="C16" s="5">
        <f>IF(A16="","",IF(COUNTIF('Configuración'!$D$2:$D$31,A16)&gt;0,0,IFERROR(CHOOSE(WEEKDAY(A16,2)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" s="5">
        <f>IF(A16="","",SUMIFS('Agenda'!$J$2:$J$501,'Agenda'!$A$2:$A$501,A16))</f>
        <v/>
      </c>
      <c r="E16" s="5">
        <f>IF(A16="","",C16-D16)</f>
        <v/>
      </c>
      <c r="F16" s="21">
        <f>IFERROR(D16/C16,"")</f>
        <v/>
      </c>
      <c r="G16" s="29">
        <f>IF(A16="","",COUNTIFS('Agenda'!$A$2:$A$501,A16,'Agenda'!$C$2:$C$501,"Reserva",'Agenda'!$I$2:$I$501,"&lt;&gt;",'Agenda'!$I$2:$I$501,"&lt;&gt;Cancelada"))</f>
        <v/>
      </c>
      <c r="H16" s="29">
        <f>IF(A16="","",COUNTIFS('Agenda'!$A$2:$A$501,A16,'Agenda'!$O$2:$O$501,"&lt;&gt;",'Agenda'!$O$2:$O$501,"&lt;&gt;OK"))</f>
        <v/>
      </c>
    </row>
    <row r="17">
      <c r="A17" s="30">
        <f>IF(A16="","",IF(A16+1&lt;='Configuración'!$B$3,A16+1,""))</f>
        <v/>
      </c>
      <c r="B17" s="27">
        <f>IF(A17="","",IFERROR(CHOOSE(WEEKDAY(A17,2),"Lunes","Martes","Miércoles","Jueves","Viernes","Sábado","Domingo"),""))</f>
        <v/>
      </c>
      <c r="C17" s="25">
        <f>IF(A17="","",IF(COUNTIF('Configuración'!$D$2:$D$31,A17)&gt;0,0,IFERROR(CHOOSE(WEEKDAY(A17,2)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" s="25">
        <f>IF(A17="","",SUMIFS('Agenda'!$J$2:$J$501,'Agenda'!$A$2:$A$501,A17))</f>
        <v/>
      </c>
      <c r="E17" s="25">
        <f>IF(A17="","",C17-D17)</f>
        <v/>
      </c>
      <c r="F17" s="26">
        <f>IFERROR(D17/C17,"")</f>
        <v/>
      </c>
      <c r="G17" s="31">
        <f>IF(A17="","",COUNTIFS('Agenda'!$A$2:$A$501,A17,'Agenda'!$C$2:$C$501,"Reserva",'Agenda'!$I$2:$I$501,"&lt;&gt;",'Agenda'!$I$2:$I$501,"&lt;&gt;Cancelada"))</f>
        <v/>
      </c>
      <c r="H17" s="31">
        <f>IF(A17="","",COUNTIFS('Agenda'!$A$2:$A$501,A17,'Agenda'!$O$2:$O$501,"&lt;&gt;",'Agenda'!$O$2:$O$501,"&lt;&gt;OK"))</f>
        <v/>
      </c>
    </row>
    <row r="18">
      <c r="A18" s="28">
        <f>IF(A17="","",IF(A17+1&lt;='Configuración'!$B$3,A17+1,""))</f>
        <v/>
      </c>
      <c r="B18" s="22">
        <f>IF(A18="","",IFERROR(CHOOSE(WEEKDAY(A18,2),"Lunes","Martes","Miércoles","Jueves","Viernes","Sábado","Domingo"),""))</f>
        <v/>
      </c>
      <c r="C18" s="5">
        <f>IF(A18="","",IF(COUNTIF('Configuración'!$D$2:$D$31,A18)&gt;0,0,IFERROR(CHOOSE(WEEKDAY(A18,2)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" s="5">
        <f>IF(A18="","",SUMIFS('Agenda'!$J$2:$J$501,'Agenda'!$A$2:$A$501,A18))</f>
        <v/>
      </c>
      <c r="E18" s="5">
        <f>IF(A18="","",C18-D18)</f>
        <v/>
      </c>
      <c r="F18" s="21">
        <f>IFERROR(D18/C18,"")</f>
        <v/>
      </c>
      <c r="G18" s="29">
        <f>IF(A18="","",COUNTIFS('Agenda'!$A$2:$A$501,A18,'Agenda'!$C$2:$C$501,"Reserva",'Agenda'!$I$2:$I$501,"&lt;&gt;",'Agenda'!$I$2:$I$501,"&lt;&gt;Cancelada"))</f>
        <v/>
      </c>
      <c r="H18" s="29">
        <f>IF(A18="","",COUNTIFS('Agenda'!$A$2:$A$501,A18,'Agenda'!$O$2:$O$501,"&lt;&gt;",'Agenda'!$O$2:$O$501,"&lt;&gt;OK"))</f>
        <v/>
      </c>
    </row>
    <row r="19">
      <c r="A19" s="30">
        <f>IF(A18="","",IF(A18+1&lt;='Configuración'!$B$3,A18+1,""))</f>
        <v/>
      </c>
      <c r="B19" s="27">
        <f>IF(A19="","",IFERROR(CHOOSE(WEEKDAY(A19,2),"Lunes","Martes","Miércoles","Jueves","Viernes","Sábado","Domingo"),""))</f>
        <v/>
      </c>
      <c r="C19" s="25">
        <f>IF(A19="","",IF(COUNTIF('Configuración'!$D$2:$D$31,A19)&gt;0,0,IFERROR(CHOOSE(WEEKDAY(A19,2)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" s="25">
        <f>IF(A19="","",SUMIFS('Agenda'!$J$2:$J$501,'Agenda'!$A$2:$A$501,A19))</f>
        <v/>
      </c>
      <c r="E19" s="25">
        <f>IF(A19="","",C19-D19)</f>
        <v/>
      </c>
      <c r="F19" s="26">
        <f>IFERROR(D19/C19,"")</f>
        <v/>
      </c>
      <c r="G19" s="31">
        <f>IF(A19="","",COUNTIFS('Agenda'!$A$2:$A$501,A19,'Agenda'!$C$2:$C$501,"Reserva",'Agenda'!$I$2:$I$501,"&lt;&gt;",'Agenda'!$I$2:$I$501,"&lt;&gt;Cancelada"))</f>
        <v/>
      </c>
      <c r="H19" s="31">
        <f>IF(A19="","",COUNTIFS('Agenda'!$A$2:$A$501,A19,'Agenda'!$O$2:$O$501,"&lt;&gt;",'Agenda'!$O$2:$O$501,"&lt;&gt;OK"))</f>
        <v/>
      </c>
    </row>
    <row r="20">
      <c r="A20" s="28">
        <f>IF(A19="","",IF(A19+1&lt;='Configuración'!$B$3,A19+1,""))</f>
        <v/>
      </c>
      <c r="B20" s="22">
        <f>IF(A20="","",IFERROR(CHOOSE(WEEKDAY(A20,2),"Lunes","Martes","Miércoles","Jueves","Viernes","Sábado","Domingo"),""))</f>
        <v/>
      </c>
      <c r="C20" s="5">
        <f>IF(A20="","",IF(COUNTIF('Configuración'!$D$2:$D$31,A20)&gt;0,0,IFERROR(CHOOSE(WEEKDAY(A20,2)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" s="5">
        <f>IF(A20="","",SUMIFS('Agenda'!$J$2:$J$501,'Agenda'!$A$2:$A$501,A20))</f>
        <v/>
      </c>
      <c r="E20" s="5">
        <f>IF(A20="","",C20-D20)</f>
        <v/>
      </c>
      <c r="F20" s="21">
        <f>IFERROR(D20/C20,"")</f>
        <v/>
      </c>
      <c r="G20" s="29">
        <f>IF(A20="","",COUNTIFS('Agenda'!$A$2:$A$501,A20,'Agenda'!$C$2:$C$501,"Reserva",'Agenda'!$I$2:$I$501,"&lt;&gt;",'Agenda'!$I$2:$I$501,"&lt;&gt;Cancelada"))</f>
        <v/>
      </c>
      <c r="H20" s="29">
        <f>IF(A20="","",COUNTIFS('Agenda'!$A$2:$A$501,A20,'Agenda'!$O$2:$O$501,"&lt;&gt;",'Agenda'!$O$2:$O$501,"&lt;&gt;OK"))</f>
        <v/>
      </c>
    </row>
    <row r="21">
      <c r="A21" s="30">
        <f>IF(A20="","",IF(A20+1&lt;='Configuración'!$B$3,A20+1,""))</f>
        <v/>
      </c>
      <c r="B21" s="27">
        <f>IF(A21="","",IFERROR(CHOOSE(WEEKDAY(A21,2),"Lunes","Martes","Miércoles","Jueves","Viernes","Sábado","Domingo"),""))</f>
        <v/>
      </c>
      <c r="C21" s="25">
        <f>IF(A21="","",IF(COUNTIF('Configuración'!$D$2:$D$31,A21)&gt;0,0,IFERROR(CHOOSE(WEEKDAY(A21,2)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" s="25">
        <f>IF(A21="","",SUMIFS('Agenda'!$J$2:$J$501,'Agenda'!$A$2:$A$501,A21))</f>
        <v/>
      </c>
      <c r="E21" s="25">
        <f>IF(A21="","",C21-D21)</f>
        <v/>
      </c>
      <c r="F21" s="26">
        <f>IFERROR(D21/C21,"")</f>
        <v/>
      </c>
      <c r="G21" s="31">
        <f>IF(A21="","",COUNTIFS('Agenda'!$A$2:$A$501,A21,'Agenda'!$C$2:$C$501,"Reserva",'Agenda'!$I$2:$I$501,"&lt;&gt;",'Agenda'!$I$2:$I$501,"&lt;&gt;Cancelada"))</f>
        <v/>
      </c>
      <c r="H21" s="31">
        <f>IF(A21="","",COUNTIFS('Agenda'!$A$2:$A$501,A21,'Agenda'!$O$2:$O$501,"&lt;&gt;",'Agenda'!$O$2:$O$501,"&lt;&gt;OK"))</f>
        <v/>
      </c>
    </row>
    <row r="22">
      <c r="A22" s="28">
        <f>IF(A21="","",IF(A21+1&lt;='Configuración'!$B$3,A21+1,""))</f>
        <v/>
      </c>
      <c r="B22" s="22">
        <f>IF(A22="","",IFERROR(CHOOSE(WEEKDAY(A22,2),"Lunes","Martes","Miércoles","Jueves","Viernes","Sábado","Domingo"),""))</f>
        <v/>
      </c>
      <c r="C22" s="5">
        <f>IF(A22="","",IF(COUNTIF('Configuración'!$D$2:$D$31,A22)&gt;0,0,IFERROR(CHOOSE(WEEKDAY(A22,2)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" s="5">
        <f>IF(A22="","",SUMIFS('Agenda'!$J$2:$J$501,'Agenda'!$A$2:$A$501,A22))</f>
        <v/>
      </c>
      <c r="E22" s="5">
        <f>IF(A22="","",C22-D22)</f>
        <v/>
      </c>
      <c r="F22" s="21">
        <f>IFERROR(D22/C22,"")</f>
        <v/>
      </c>
      <c r="G22" s="29">
        <f>IF(A22="","",COUNTIFS('Agenda'!$A$2:$A$501,A22,'Agenda'!$C$2:$C$501,"Reserva",'Agenda'!$I$2:$I$501,"&lt;&gt;",'Agenda'!$I$2:$I$501,"&lt;&gt;Cancelada"))</f>
        <v/>
      </c>
      <c r="H22" s="29">
        <f>IF(A22="","",COUNTIFS('Agenda'!$A$2:$A$501,A22,'Agenda'!$O$2:$O$501,"&lt;&gt;",'Agenda'!$O$2:$O$501,"&lt;&gt;OK"))</f>
        <v/>
      </c>
    </row>
    <row r="23">
      <c r="A23" s="30">
        <f>IF(A22="","",IF(A22+1&lt;='Configuración'!$B$3,A22+1,""))</f>
        <v/>
      </c>
      <c r="B23" s="27">
        <f>IF(A23="","",IFERROR(CHOOSE(WEEKDAY(A23,2),"Lunes","Martes","Miércoles","Jueves","Viernes","Sábado","Domingo"),""))</f>
        <v/>
      </c>
      <c r="C23" s="25">
        <f>IF(A23="","",IF(COUNTIF('Configuración'!$D$2:$D$31,A23)&gt;0,0,IFERROR(CHOOSE(WEEKDAY(A23,2)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" s="25">
        <f>IF(A23="","",SUMIFS('Agenda'!$J$2:$J$501,'Agenda'!$A$2:$A$501,A23))</f>
        <v/>
      </c>
      <c r="E23" s="25">
        <f>IF(A23="","",C23-D23)</f>
        <v/>
      </c>
      <c r="F23" s="26">
        <f>IFERROR(D23/C23,"")</f>
        <v/>
      </c>
      <c r="G23" s="31">
        <f>IF(A23="","",COUNTIFS('Agenda'!$A$2:$A$501,A23,'Agenda'!$C$2:$C$501,"Reserva",'Agenda'!$I$2:$I$501,"&lt;&gt;",'Agenda'!$I$2:$I$501,"&lt;&gt;Cancelada"))</f>
        <v/>
      </c>
      <c r="H23" s="31">
        <f>IF(A23="","",COUNTIFS('Agenda'!$A$2:$A$501,A23,'Agenda'!$O$2:$O$501,"&lt;&gt;",'Agenda'!$O$2:$O$501,"&lt;&gt;OK"))</f>
        <v/>
      </c>
    </row>
    <row r="24">
      <c r="A24" s="28">
        <f>IF(A23="","",IF(A23+1&lt;='Configuración'!$B$3,A23+1,""))</f>
        <v/>
      </c>
      <c r="B24" s="22">
        <f>IF(A24="","",IFERROR(CHOOSE(WEEKDAY(A24,2),"Lunes","Martes","Miércoles","Jueves","Viernes","Sábado","Domingo"),""))</f>
        <v/>
      </c>
      <c r="C24" s="5">
        <f>IF(A24="","",IF(COUNTIF('Configuración'!$D$2:$D$31,A24)&gt;0,0,IFERROR(CHOOSE(WEEKDAY(A24,2)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" s="5">
        <f>IF(A24="","",SUMIFS('Agenda'!$J$2:$J$501,'Agenda'!$A$2:$A$501,A24))</f>
        <v/>
      </c>
      <c r="E24" s="5">
        <f>IF(A24="","",C24-D24)</f>
        <v/>
      </c>
      <c r="F24" s="21">
        <f>IFERROR(D24/C24,"")</f>
        <v/>
      </c>
      <c r="G24" s="29">
        <f>IF(A24="","",COUNTIFS('Agenda'!$A$2:$A$501,A24,'Agenda'!$C$2:$C$501,"Reserva",'Agenda'!$I$2:$I$501,"&lt;&gt;",'Agenda'!$I$2:$I$501,"&lt;&gt;Cancelada"))</f>
        <v/>
      </c>
      <c r="H24" s="29">
        <f>IF(A24="","",COUNTIFS('Agenda'!$A$2:$A$501,A24,'Agenda'!$O$2:$O$501,"&lt;&gt;",'Agenda'!$O$2:$O$501,"&lt;&gt;OK"))</f>
        <v/>
      </c>
    </row>
    <row r="25">
      <c r="A25" s="30">
        <f>IF(A24="","",IF(A24+1&lt;='Configuración'!$B$3,A24+1,""))</f>
        <v/>
      </c>
      <c r="B25" s="27">
        <f>IF(A25="","",IFERROR(CHOOSE(WEEKDAY(A25,2),"Lunes","Martes","Miércoles","Jueves","Viernes","Sábado","Domingo"),""))</f>
        <v/>
      </c>
      <c r="C25" s="25">
        <f>IF(A25="","",IF(COUNTIF('Configuración'!$D$2:$D$31,A25)&gt;0,0,IFERROR(CHOOSE(WEEKDAY(A25,2)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" s="25">
        <f>IF(A25="","",SUMIFS('Agenda'!$J$2:$J$501,'Agenda'!$A$2:$A$501,A25))</f>
        <v/>
      </c>
      <c r="E25" s="25">
        <f>IF(A25="","",C25-D25)</f>
        <v/>
      </c>
      <c r="F25" s="26">
        <f>IFERROR(D25/C25,"")</f>
        <v/>
      </c>
      <c r="G25" s="31">
        <f>IF(A25="","",COUNTIFS('Agenda'!$A$2:$A$501,A25,'Agenda'!$C$2:$C$501,"Reserva",'Agenda'!$I$2:$I$501,"&lt;&gt;",'Agenda'!$I$2:$I$501,"&lt;&gt;Cancelada"))</f>
        <v/>
      </c>
      <c r="H25" s="31">
        <f>IF(A25="","",COUNTIFS('Agenda'!$A$2:$A$501,A25,'Agenda'!$O$2:$O$501,"&lt;&gt;",'Agenda'!$O$2:$O$501,"&lt;&gt;OK"))</f>
        <v/>
      </c>
    </row>
    <row r="26">
      <c r="A26" s="28">
        <f>IF(A25="","",IF(A25+1&lt;='Configuración'!$B$3,A25+1,""))</f>
        <v/>
      </c>
      <c r="B26" s="22">
        <f>IF(A26="","",IFERROR(CHOOSE(WEEKDAY(A26,2),"Lunes","Martes","Miércoles","Jueves","Viernes","Sábado","Domingo"),""))</f>
        <v/>
      </c>
      <c r="C26" s="5">
        <f>IF(A26="","",IF(COUNTIF('Configuración'!$D$2:$D$31,A26)&gt;0,0,IFERROR(CHOOSE(WEEKDAY(A26,2)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" s="5">
        <f>IF(A26="","",SUMIFS('Agenda'!$J$2:$J$501,'Agenda'!$A$2:$A$501,A26))</f>
        <v/>
      </c>
      <c r="E26" s="5">
        <f>IF(A26="","",C26-D26)</f>
        <v/>
      </c>
      <c r="F26" s="21">
        <f>IFERROR(D26/C26,"")</f>
        <v/>
      </c>
      <c r="G26" s="29">
        <f>IF(A26="","",COUNTIFS('Agenda'!$A$2:$A$501,A26,'Agenda'!$C$2:$C$501,"Reserva",'Agenda'!$I$2:$I$501,"&lt;&gt;",'Agenda'!$I$2:$I$501,"&lt;&gt;Cancelada"))</f>
        <v/>
      </c>
      <c r="H26" s="29">
        <f>IF(A26="","",COUNTIFS('Agenda'!$A$2:$A$501,A26,'Agenda'!$O$2:$O$501,"&lt;&gt;",'Agenda'!$O$2:$O$501,"&lt;&gt;OK"))</f>
        <v/>
      </c>
    </row>
    <row r="27">
      <c r="A27" s="30">
        <f>IF(A26="","",IF(A26+1&lt;='Configuración'!$B$3,A26+1,""))</f>
        <v/>
      </c>
      <c r="B27" s="27">
        <f>IF(A27="","",IFERROR(CHOOSE(WEEKDAY(A27,2),"Lunes","Martes","Miércoles","Jueves","Viernes","Sábado","Domingo"),""))</f>
        <v/>
      </c>
      <c r="C27" s="25">
        <f>IF(A27="","",IF(COUNTIF('Configuración'!$D$2:$D$31,A27)&gt;0,0,IFERROR(CHOOSE(WEEKDAY(A27,2)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" s="25">
        <f>IF(A27="","",SUMIFS('Agenda'!$J$2:$J$501,'Agenda'!$A$2:$A$501,A27))</f>
        <v/>
      </c>
      <c r="E27" s="25">
        <f>IF(A27="","",C27-D27)</f>
        <v/>
      </c>
      <c r="F27" s="26">
        <f>IFERROR(D27/C27,"")</f>
        <v/>
      </c>
      <c r="G27" s="31">
        <f>IF(A27="","",COUNTIFS('Agenda'!$A$2:$A$501,A27,'Agenda'!$C$2:$C$501,"Reserva",'Agenda'!$I$2:$I$501,"&lt;&gt;",'Agenda'!$I$2:$I$501,"&lt;&gt;Cancelada"))</f>
        <v/>
      </c>
      <c r="H27" s="31">
        <f>IF(A27="","",COUNTIFS('Agenda'!$A$2:$A$501,A27,'Agenda'!$O$2:$O$501,"&lt;&gt;",'Agenda'!$O$2:$O$501,"&lt;&gt;OK"))</f>
        <v/>
      </c>
    </row>
    <row r="28">
      <c r="A28" s="28">
        <f>IF(A27="","",IF(A27+1&lt;='Configuración'!$B$3,A27+1,""))</f>
        <v/>
      </c>
      <c r="B28" s="22">
        <f>IF(A28="","",IFERROR(CHOOSE(WEEKDAY(A28,2),"Lunes","Martes","Miércoles","Jueves","Viernes","Sábado","Domingo"),""))</f>
        <v/>
      </c>
      <c r="C28" s="5">
        <f>IF(A28="","",IF(COUNTIF('Configuración'!$D$2:$D$31,A28)&gt;0,0,IFERROR(CHOOSE(WEEKDAY(A28,2)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" s="5">
        <f>IF(A28="","",SUMIFS('Agenda'!$J$2:$J$501,'Agenda'!$A$2:$A$501,A28))</f>
        <v/>
      </c>
      <c r="E28" s="5">
        <f>IF(A28="","",C28-D28)</f>
        <v/>
      </c>
      <c r="F28" s="21">
        <f>IFERROR(D28/C28,"")</f>
        <v/>
      </c>
      <c r="G28" s="29">
        <f>IF(A28="","",COUNTIFS('Agenda'!$A$2:$A$501,A28,'Agenda'!$C$2:$C$501,"Reserva",'Agenda'!$I$2:$I$501,"&lt;&gt;",'Agenda'!$I$2:$I$501,"&lt;&gt;Cancelada"))</f>
        <v/>
      </c>
      <c r="H28" s="29">
        <f>IF(A28="","",COUNTIFS('Agenda'!$A$2:$A$501,A28,'Agenda'!$O$2:$O$501,"&lt;&gt;",'Agenda'!$O$2:$O$501,"&lt;&gt;OK"))</f>
        <v/>
      </c>
    </row>
    <row r="29">
      <c r="A29" s="30">
        <f>IF(A28="","",IF(A28+1&lt;='Configuración'!$B$3,A28+1,""))</f>
        <v/>
      </c>
      <c r="B29" s="27">
        <f>IF(A29="","",IFERROR(CHOOSE(WEEKDAY(A29,2),"Lunes","Martes","Miércoles","Jueves","Viernes","Sábado","Domingo"),""))</f>
        <v/>
      </c>
      <c r="C29" s="25">
        <f>IF(A29="","",IF(COUNTIF('Configuración'!$D$2:$D$31,A29)&gt;0,0,IFERROR(CHOOSE(WEEKDAY(A29,2)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" s="25">
        <f>IF(A29="","",SUMIFS('Agenda'!$J$2:$J$501,'Agenda'!$A$2:$A$501,A29))</f>
        <v/>
      </c>
      <c r="E29" s="25">
        <f>IF(A29="","",C29-D29)</f>
        <v/>
      </c>
      <c r="F29" s="26">
        <f>IFERROR(D29/C29,"")</f>
        <v/>
      </c>
      <c r="G29" s="31">
        <f>IF(A29="","",COUNTIFS('Agenda'!$A$2:$A$501,A29,'Agenda'!$C$2:$C$501,"Reserva",'Agenda'!$I$2:$I$501,"&lt;&gt;",'Agenda'!$I$2:$I$501,"&lt;&gt;Cancelada"))</f>
        <v/>
      </c>
      <c r="H29" s="31">
        <f>IF(A29="","",COUNTIFS('Agenda'!$A$2:$A$501,A29,'Agenda'!$O$2:$O$501,"&lt;&gt;",'Agenda'!$O$2:$O$501,"&lt;&gt;OK"))</f>
        <v/>
      </c>
    </row>
    <row r="30">
      <c r="A30" s="28">
        <f>IF(A29="","",IF(A29+1&lt;='Configuración'!$B$3,A29+1,""))</f>
        <v/>
      </c>
      <c r="B30" s="22">
        <f>IF(A30="","",IFERROR(CHOOSE(WEEKDAY(A30,2),"Lunes","Martes","Miércoles","Jueves","Viernes","Sábado","Domingo"),""))</f>
        <v/>
      </c>
      <c r="C30" s="5">
        <f>IF(A30="","",IF(COUNTIF('Configuración'!$D$2:$D$31,A30)&gt;0,0,IFERROR(CHOOSE(WEEKDAY(A30,2)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" s="5">
        <f>IF(A30="","",SUMIFS('Agenda'!$J$2:$J$501,'Agenda'!$A$2:$A$501,A30))</f>
        <v/>
      </c>
      <c r="E30" s="5">
        <f>IF(A30="","",C30-D30)</f>
        <v/>
      </c>
      <c r="F30" s="21">
        <f>IFERROR(D30/C30,"")</f>
        <v/>
      </c>
      <c r="G30" s="29">
        <f>IF(A30="","",COUNTIFS('Agenda'!$A$2:$A$501,A30,'Agenda'!$C$2:$C$501,"Reserva",'Agenda'!$I$2:$I$501,"&lt;&gt;",'Agenda'!$I$2:$I$501,"&lt;&gt;Cancelada"))</f>
        <v/>
      </c>
      <c r="H30" s="29">
        <f>IF(A30="","",COUNTIFS('Agenda'!$A$2:$A$501,A30,'Agenda'!$O$2:$O$501,"&lt;&gt;",'Agenda'!$O$2:$O$501,"&lt;&gt;OK"))</f>
        <v/>
      </c>
    </row>
    <row r="31">
      <c r="A31" s="30">
        <f>IF(A30="","",IF(A30+1&lt;='Configuración'!$B$3,A30+1,""))</f>
        <v/>
      </c>
      <c r="B31" s="27">
        <f>IF(A31="","",IFERROR(CHOOSE(WEEKDAY(A31,2),"Lunes","Martes","Miércoles","Jueves","Viernes","Sábado","Domingo"),""))</f>
        <v/>
      </c>
      <c r="C31" s="25">
        <f>IF(A31="","",IF(COUNTIF('Configuración'!$D$2:$D$31,A31)&gt;0,0,IFERROR(CHOOSE(WEEKDAY(A31,2)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" s="25">
        <f>IF(A31="","",SUMIFS('Agenda'!$J$2:$J$501,'Agenda'!$A$2:$A$501,A31))</f>
        <v/>
      </c>
      <c r="E31" s="25">
        <f>IF(A31="","",C31-D31)</f>
        <v/>
      </c>
      <c r="F31" s="26">
        <f>IFERROR(D31/C31,"")</f>
        <v/>
      </c>
      <c r="G31" s="31">
        <f>IF(A31="","",COUNTIFS('Agenda'!$A$2:$A$501,A31,'Agenda'!$C$2:$C$501,"Reserva",'Agenda'!$I$2:$I$501,"&lt;&gt;",'Agenda'!$I$2:$I$501,"&lt;&gt;Cancelada"))</f>
        <v/>
      </c>
      <c r="H31" s="31">
        <f>IF(A31="","",COUNTIFS('Agenda'!$A$2:$A$501,A31,'Agenda'!$O$2:$O$501,"&lt;&gt;",'Agenda'!$O$2:$O$501,"&lt;&gt;OK"))</f>
        <v/>
      </c>
    </row>
    <row r="32">
      <c r="A32" s="28">
        <f>IF(A31="","",IF(A31+1&lt;='Configuración'!$B$3,A31+1,""))</f>
        <v/>
      </c>
      <c r="B32" s="22">
        <f>IF(A32="","",IFERROR(CHOOSE(WEEKDAY(A32,2),"Lunes","Martes","Miércoles","Jueves","Viernes","Sábado","Domingo"),""))</f>
        <v/>
      </c>
      <c r="C32" s="5">
        <f>IF(A32="","",IF(COUNTIF('Configuración'!$D$2:$D$31,A32)&gt;0,0,IFERROR(CHOOSE(WEEKDAY(A32,2)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" s="5">
        <f>IF(A32="","",SUMIFS('Agenda'!$J$2:$J$501,'Agenda'!$A$2:$A$501,A32))</f>
        <v/>
      </c>
      <c r="E32" s="5">
        <f>IF(A32="","",C32-D32)</f>
        <v/>
      </c>
      <c r="F32" s="21">
        <f>IFERROR(D32/C32,"")</f>
        <v/>
      </c>
      <c r="G32" s="29">
        <f>IF(A32="","",COUNTIFS('Agenda'!$A$2:$A$501,A32,'Agenda'!$C$2:$C$501,"Reserva",'Agenda'!$I$2:$I$501,"&lt;&gt;",'Agenda'!$I$2:$I$501,"&lt;&gt;Cancelada"))</f>
        <v/>
      </c>
      <c r="H32" s="29">
        <f>IF(A32="","",COUNTIFS('Agenda'!$A$2:$A$501,A32,'Agenda'!$O$2:$O$501,"&lt;&gt;",'Agenda'!$O$2:$O$501,"&lt;&gt;OK"))</f>
        <v/>
      </c>
    </row>
    <row r="33">
      <c r="A33" s="30">
        <f>IF(A32="","",IF(A32+1&lt;='Configuración'!$B$3,A32+1,""))</f>
        <v/>
      </c>
      <c r="B33" s="27">
        <f>IF(A33="","",IFERROR(CHOOSE(WEEKDAY(A33,2),"Lunes","Martes","Miércoles","Jueves","Viernes","Sábado","Domingo"),""))</f>
        <v/>
      </c>
      <c r="C33" s="25">
        <f>IF(A33="","",IF(COUNTIF('Configuración'!$D$2:$D$31,A33)&gt;0,0,IFERROR(CHOOSE(WEEKDAY(A33,2)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" s="25">
        <f>IF(A33="","",SUMIFS('Agenda'!$J$2:$J$501,'Agenda'!$A$2:$A$501,A33))</f>
        <v/>
      </c>
      <c r="E33" s="25">
        <f>IF(A33="","",C33-D33)</f>
        <v/>
      </c>
      <c r="F33" s="26">
        <f>IFERROR(D33/C33,"")</f>
        <v/>
      </c>
      <c r="G33" s="31">
        <f>IF(A33="","",COUNTIFS('Agenda'!$A$2:$A$501,A33,'Agenda'!$C$2:$C$501,"Reserva",'Agenda'!$I$2:$I$501,"&lt;&gt;",'Agenda'!$I$2:$I$501,"&lt;&gt;Cancelada"))</f>
        <v/>
      </c>
      <c r="H33" s="31">
        <f>IF(A33="","",COUNTIFS('Agenda'!$A$2:$A$501,A33,'Agenda'!$O$2:$O$501,"&lt;&gt;",'Agenda'!$O$2:$O$501,"&lt;&gt;OK"))</f>
        <v/>
      </c>
    </row>
    <row r="34">
      <c r="A34" s="28">
        <f>IF(A33="","",IF(A33+1&lt;='Configuración'!$B$3,A33+1,""))</f>
        <v/>
      </c>
      <c r="B34" s="22">
        <f>IF(A34="","",IFERROR(CHOOSE(WEEKDAY(A34,2),"Lunes","Martes","Miércoles","Jueves","Viernes","Sábado","Domingo"),""))</f>
        <v/>
      </c>
      <c r="C34" s="5">
        <f>IF(A34="","",IF(COUNTIF('Configuración'!$D$2:$D$31,A34)&gt;0,0,IFERROR(CHOOSE(WEEKDAY(A34,2)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" s="5">
        <f>IF(A34="","",SUMIFS('Agenda'!$J$2:$J$501,'Agenda'!$A$2:$A$501,A34))</f>
        <v/>
      </c>
      <c r="E34" s="5">
        <f>IF(A34="","",C34-D34)</f>
        <v/>
      </c>
      <c r="F34" s="21">
        <f>IFERROR(D34/C34,"")</f>
        <v/>
      </c>
      <c r="G34" s="29">
        <f>IF(A34="","",COUNTIFS('Agenda'!$A$2:$A$501,A34,'Agenda'!$C$2:$C$501,"Reserva",'Agenda'!$I$2:$I$501,"&lt;&gt;",'Agenda'!$I$2:$I$501,"&lt;&gt;Cancelada"))</f>
        <v/>
      </c>
      <c r="H34" s="29">
        <f>IF(A34="","",COUNTIFS('Agenda'!$A$2:$A$501,A34,'Agenda'!$O$2:$O$501,"&lt;&gt;",'Agenda'!$O$2:$O$501,"&lt;&gt;OK"))</f>
        <v/>
      </c>
    </row>
    <row r="35">
      <c r="A35" s="30">
        <f>IF(A34="","",IF(A34+1&lt;='Configuración'!$B$3,A34+1,""))</f>
        <v/>
      </c>
      <c r="B35" s="27">
        <f>IF(A35="","",IFERROR(CHOOSE(WEEKDAY(A35,2),"Lunes","Martes","Miércoles","Jueves","Viernes","Sábado","Domingo"),""))</f>
        <v/>
      </c>
      <c r="C35" s="25">
        <f>IF(A35="","",IF(COUNTIF('Configuración'!$D$2:$D$31,A35)&gt;0,0,IFERROR(CHOOSE(WEEKDAY(A35,2)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" s="25">
        <f>IF(A35="","",SUMIFS('Agenda'!$J$2:$J$501,'Agenda'!$A$2:$A$501,A35))</f>
        <v/>
      </c>
      <c r="E35" s="25">
        <f>IF(A35="","",C35-D35)</f>
        <v/>
      </c>
      <c r="F35" s="26">
        <f>IFERROR(D35/C35,"")</f>
        <v/>
      </c>
      <c r="G35" s="31">
        <f>IF(A35="","",COUNTIFS('Agenda'!$A$2:$A$501,A35,'Agenda'!$C$2:$C$501,"Reserva",'Agenda'!$I$2:$I$501,"&lt;&gt;",'Agenda'!$I$2:$I$501,"&lt;&gt;Cancelada"))</f>
        <v/>
      </c>
      <c r="H35" s="31">
        <f>IF(A35="","",COUNTIFS('Agenda'!$A$2:$A$501,A35,'Agenda'!$O$2:$O$501,"&lt;&gt;",'Agenda'!$O$2:$O$501,"&lt;&gt;OK"))</f>
        <v/>
      </c>
    </row>
    <row r="36">
      <c r="A36" s="28">
        <f>IF(A35="","",IF(A35+1&lt;='Configuración'!$B$3,A35+1,""))</f>
        <v/>
      </c>
      <c r="B36" s="22">
        <f>IF(A36="","",IFERROR(CHOOSE(WEEKDAY(A36,2),"Lunes","Martes","Miércoles","Jueves","Viernes","Sábado","Domingo"),""))</f>
        <v/>
      </c>
      <c r="C36" s="5">
        <f>IF(A36="","",IF(COUNTIF('Configuración'!$D$2:$D$31,A36)&gt;0,0,IFERROR(CHOOSE(WEEKDAY(A36,2)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" s="5">
        <f>IF(A36="","",SUMIFS('Agenda'!$J$2:$J$501,'Agenda'!$A$2:$A$501,A36))</f>
        <v/>
      </c>
      <c r="E36" s="5">
        <f>IF(A36="","",C36-D36)</f>
        <v/>
      </c>
      <c r="F36" s="21">
        <f>IFERROR(D36/C36,"")</f>
        <v/>
      </c>
      <c r="G36" s="29">
        <f>IF(A36="","",COUNTIFS('Agenda'!$A$2:$A$501,A36,'Agenda'!$C$2:$C$501,"Reserva",'Agenda'!$I$2:$I$501,"&lt;&gt;",'Agenda'!$I$2:$I$501,"&lt;&gt;Cancelada"))</f>
        <v/>
      </c>
      <c r="H36" s="29">
        <f>IF(A36="","",COUNTIFS('Agenda'!$A$2:$A$501,A36,'Agenda'!$O$2:$O$501,"&lt;&gt;",'Agenda'!$O$2:$O$501,"&lt;&gt;OK"))</f>
        <v/>
      </c>
    </row>
    <row r="37">
      <c r="A37" s="30">
        <f>IF(A36="","",IF(A36+1&lt;='Configuración'!$B$3,A36+1,""))</f>
        <v/>
      </c>
      <c r="B37" s="27">
        <f>IF(A37="","",IFERROR(CHOOSE(WEEKDAY(A37,2),"Lunes","Martes","Miércoles","Jueves","Viernes","Sábado","Domingo"),""))</f>
        <v/>
      </c>
      <c r="C37" s="25">
        <f>IF(A37="","",IF(COUNTIF('Configuración'!$D$2:$D$31,A37)&gt;0,0,IFERROR(CHOOSE(WEEKDAY(A37,2)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7" s="25">
        <f>IF(A37="","",SUMIFS('Agenda'!$J$2:$J$501,'Agenda'!$A$2:$A$501,A37))</f>
        <v/>
      </c>
      <c r="E37" s="25">
        <f>IF(A37="","",C37-D37)</f>
        <v/>
      </c>
      <c r="F37" s="26">
        <f>IFERROR(D37/C37,"")</f>
        <v/>
      </c>
      <c r="G37" s="31">
        <f>IF(A37="","",COUNTIFS('Agenda'!$A$2:$A$501,A37,'Agenda'!$C$2:$C$501,"Reserva",'Agenda'!$I$2:$I$501,"&lt;&gt;",'Agenda'!$I$2:$I$501,"&lt;&gt;Cancelada"))</f>
        <v/>
      </c>
      <c r="H37" s="31">
        <f>IF(A37="","",COUNTIFS('Agenda'!$A$2:$A$501,A37,'Agenda'!$O$2:$O$501,"&lt;&gt;",'Agenda'!$O$2:$O$501,"&lt;&gt;OK"))</f>
        <v/>
      </c>
    </row>
    <row r="38">
      <c r="A38" s="28">
        <f>IF(A37="","",IF(A37+1&lt;='Configuración'!$B$3,A37+1,""))</f>
        <v/>
      </c>
      <c r="B38" s="22">
        <f>IF(A38="","",IFERROR(CHOOSE(WEEKDAY(A38,2),"Lunes","Martes","Miércoles","Jueves","Viernes","Sábado","Domingo"),""))</f>
        <v/>
      </c>
      <c r="C38" s="5">
        <f>IF(A38="","",IF(COUNTIF('Configuración'!$D$2:$D$31,A38)&gt;0,0,IFERROR(CHOOSE(WEEKDAY(A38,2)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8" s="5">
        <f>IF(A38="","",SUMIFS('Agenda'!$J$2:$J$501,'Agenda'!$A$2:$A$501,A38))</f>
        <v/>
      </c>
      <c r="E38" s="5">
        <f>IF(A38="","",C38-D38)</f>
        <v/>
      </c>
      <c r="F38" s="21">
        <f>IFERROR(D38/C38,"")</f>
        <v/>
      </c>
      <c r="G38" s="29">
        <f>IF(A38="","",COUNTIFS('Agenda'!$A$2:$A$501,A38,'Agenda'!$C$2:$C$501,"Reserva",'Agenda'!$I$2:$I$501,"&lt;&gt;",'Agenda'!$I$2:$I$501,"&lt;&gt;Cancelada"))</f>
        <v/>
      </c>
      <c r="H38" s="29">
        <f>IF(A38="","",COUNTIFS('Agenda'!$A$2:$A$501,A38,'Agenda'!$O$2:$O$501,"&lt;&gt;",'Agenda'!$O$2:$O$501,"&lt;&gt;OK"))</f>
        <v/>
      </c>
    </row>
    <row r="39">
      <c r="A39" s="30">
        <f>IF(A38="","",IF(A38+1&lt;='Configuración'!$B$3,A38+1,""))</f>
        <v/>
      </c>
      <c r="B39" s="27">
        <f>IF(A39="","",IFERROR(CHOOSE(WEEKDAY(A39,2),"Lunes","Martes","Miércoles","Jueves","Viernes","Sábado","Domingo"),""))</f>
        <v/>
      </c>
      <c r="C39" s="25">
        <f>IF(A39="","",IF(COUNTIF('Configuración'!$D$2:$D$31,A39)&gt;0,0,IFERROR(CHOOSE(WEEKDAY(A39,2)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9" s="25">
        <f>IF(A39="","",SUMIFS('Agenda'!$J$2:$J$501,'Agenda'!$A$2:$A$501,A39))</f>
        <v/>
      </c>
      <c r="E39" s="25">
        <f>IF(A39="","",C39-D39)</f>
        <v/>
      </c>
      <c r="F39" s="26">
        <f>IFERROR(D39/C39,"")</f>
        <v/>
      </c>
      <c r="G39" s="31">
        <f>IF(A39="","",COUNTIFS('Agenda'!$A$2:$A$501,A39,'Agenda'!$C$2:$C$501,"Reserva",'Agenda'!$I$2:$I$501,"&lt;&gt;",'Agenda'!$I$2:$I$501,"&lt;&gt;Cancelada"))</f>
        <v/>
      </c>
      <c r="H39" s="31">
        <f>IF(A39="","",COUNTIFS('Agenda'!$A$2:$A$501,A39,'Agenda'!$O$2:$O$501,"&lt;&gt;",'Agenda'!$O$2:$O$501,"&lt;&gt;OK"))</f>
        <v/>
      </c>
    </row>
    <row r="40">
      <c r="A40" s="28">
        <f>IF(A39="","",IF(A39+1&lt;='Configuración'!$B$3,A39+1,""))</f>
        <v/>
      </c>
      <c r="B40" s="22">
        <f>IF(A40="","",IFERROR(CHOOSE(WEEKDAY(A40,2),"Lunes","Martes","Miércoles","Jueves","Viernes","Sábado","Domingo"),""))</f>
        <v/>
      </c>
      <c r="C40" s="5">
        <f>IF(A40="","",IF(COUNTIF('Configuración'!$D$2:$D$31,A40)&gt;0,0,IFERROR(CHOOSE(WEEKDAY(A40,2)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0" s="5">
        <f>IF(A40="","",SUMIFS('Agenda'!$J$2:$J$501,'Agenda'!$A$2:$A$501,A40))</f>
        <v/>
      </c>
      <c r="E40" s="5">
        <f>IF(A40="","",C40-D40)</f>
        <v/>
      </c>
      <c r="F40" s="21">
        <f>IFERROR(D40/C40,"")</f>
        <v/>
      </c>
      <c r="G40" s="29">
        <f>IF(A40="","",COUNTIFS('Agenda'!$A$2:$A$501,A40,'Agenda'!$C$2:$C$501,"Reserva",'Agenda'!$I$2:$I$501,"&lt;&gt;",'Agenda'!$I$2:$I$501,"&lt;&gt;Cancelada"))</f>
        <v/>
      </c>
      <c r="H40" s="29">
        <f>IF(A40="","",COUNTIFS('Agenda'!$A$2:$A$501,A40,'Agenda'!$O$2:$O$501,"&lt;&gt;",'Agenda'!$O$2:$O$501,"&lt;&gt;OK"))</f>
        <v/>
      </c>
    </row>
    <row r="41">
      <c r="A41" s="30">
        <f>IF(A40="","",IF(A40+1&lt;='Configuración'!$B$3,A40+1,""))</f>
        <v/>
      </c>
      <c r="B41" s="27">
        <f>IF(A41="","",IFERROR(CHOOSE(WEEKDAY(A41,2),"Lunes","Martes","Miércoles","Jueves","Viernes","Sábado","Domingo"),""))</f>
        <v/>
      </c>
      <c r="C41" s="25">
        <f>IF(A41="","",IF(COUNTIF('Configuración'!$D$2:$D$31,A41)&gt;0,0,IFERROR(CHOOSE(WEEKDAY(A41,2)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1" s="25">
        <f>IF(A41="","",SUMIFS('Agenda'!$J$2:$J$501,'Agenda'!$A$2:$A$501,A41))</f>
        <v/>
      </c>
      <c r="E41" s="25">
        <f>IF(A41="","",C41-D41)</f>
        <v/>
      </c>
      <c r="F41" s="26">
        <f>IFERROR(D41/C41,"")</f>
        <v/>
      </c>
      <c r="G41" s="31">
        <f>IF(A41="","",COUNTIFS('Agenda'!$A$2:$A$501,A41,'Agenda'!$C$2:$C$501,"Reserva",'Agenda'!$I$2:$I$501,"&lt;&gt;",'Agenda'!$I$2:$I$501,"&lt;&gt;Cancelada"))</f>
        <v/>
      </c>
      <c r="H41" s="31">
        <f>IF(A41="","",COUNTIFS('Agenda'!$A$2:$A$501,A41,'Agenda'!$O$2:$O$501,"&lt;&gt;",'Agenda'!$O$2:$O$501,"&lt;&gt;OK"))</f>
        <v/>
      </c>
    </row>
    <row r="42">
      <c r="A42" s="28">
        <f>IF(A41="","",IF(A41+1&lt;='Configuración'!$B$3,A41+1,""))</f>
        <v/>
      </c>
      <c r="B42" s="22">
        <f>IF(A42="","",IFERROR(CHOOSE(WEEKDAY(A42,2),"Lunes","Martes","Miércoles","Jueves","Viernes","Sábado","Domingo"),""))</f>
        <v/>
      </c>
      <c r="C42" s="5">
        <f>IF(A42="","",IF(COUNTIF('Configuración'!$D$2:$D$31,A42)&gt;0,0,IFERROR(CHOOSE(WEEKDAY(A42,2)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2" s="5">
        <f>IF(A42="","",SUMIFS('Agenda'!$J$2:$J$501,'Agenda'!$A$2:$A$501,A42))</f>
        <v/>
      </c>
      <c r="E42" s="5">
        <f>IF(A42="","",C42-D42)</f>
        <v/>
      </c>
      <c r="F42" s="21">
        <f>IFERROR(D42/C42,"")</f>
        <v/>
      </c>
      <c r="G42" s="29">
        <f>IF(A42="","",COUNTIFS('Agenda'!$A$2:$A$501,A42,'Agenda'!$C$2:$C$501,"Reserva",'Agenda'!$I$2:$I$501,"&lt;&gt;",'Agenda'!$I$2:$I$501,"&lt;&gt;Cancelada"))</f>
        <v/>
      </c>
      <c r="H42" s="29">
        <f>IF(A42="","",COUNTIFS('Agenda'!$A$2:$A$501,A42,'Agenda'!$O$2:$O$501,"&lt;&gt;",'Agenda'!$O$2:$O$501,"&lt;&gt;OK"))</f>
        <v/>
      </c>
    </row>
    <row r="43">
      <c r="A43" s="30">
        <f>IF(A42="","",IF(A42+1&lt;='Configuración'!$B$3,A42+1,""))</f>
        <v/>
      </c>
      <c r="B43" s="27">
        <f>IF(A43="","",IFERROR(CHOOSE(WEEKDAY(A43,2),"Lunes","Martes","Miércoles","Jueves","Viernes","Sábado","Domingo"),""))</f>
        <v/>
      </c>
      <c r="C43" s="25">
        <f>IF(A43="","",IF(COUNTIF('Configuración'!$D$2:$D$31,A43)&gt;0,0,IFERROR(CHOOSE(WEEKDAY(A43,2)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3" s="25">
        <f>IF(A43="","",SUMIFS('Agenda'!$J$2:$J$501,'Agenda'!$A$2:$A$501,A43))</f>
        <v/>
      </c>
      <c r="E43" s="25">
        <f>IF(A43="","",C43-D43)</f>
        <v/>
      </c>
      <c r="F43" s="26">
        <f>IFERROR(D43/C43,"")</f>
        <v/>
      </c>
      <c r="G43" s="31">
        <f>IF(A43="","",COUNTIFS('Agenda'!$A$2:$A$501,A43,'Agenda'!$C$2:$C$501,"Reserva",'Agenda'!$I$2:$I$501,"&lt;&gt;",'Agenda'!$I$2:$I$501,"&lt;&gt;Cancelada"))</f>
        <v/>
      </c>
      <c r="H43" s="31">
        <f>IF(A43="","",COUNTIFS('Agenda'!$A$2:$A$501,A43,'Agenda'!$O$2:$O$501,"&lt;&gt;",'Agenda'!$O$2:$O$501,"&lt;&gt;OK"))</f>
        <v/>
      </c>
    </row>
    <row r="44">
      <c r="A44" s="28">
        <f>IF(A43="","",IF(A43+1&lt;='Configuración'!$B$3,A43+1,""))</f>
        <v/>
      </c>
      <c r="B44" s="22">
        <f>IF(A44="","",IFERROR(CHOOSE(WEEKDAY(A44,2),"Lunes","Martes","Miércoles","Jueves","Viernes","Sábado","Domingo"),""))</f>
        <v/>
      </c>
      <c r="C44" s="5">
        <f>IF(A44="","",IF(COUNTIF('Configuración'!$D$2:$D$31,A44)&gt;0,0,IFERROR(CHOOSE(WEEKDAY(A44,2)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4" s="5">
        <f>IF(A44="","",SUMIFS('Agenda'!$J$2:$J$501,'Agenda'!$A$2:$A$501,A44))</f>
        <v/>
      </c>
      <c r="E44" s="5">
        <f>IF(A44="","",C44-D44)</f>
        <v/>
      </c>
      <c r="F44" s="21">
        <f>IFERROR(D44/C44,"")</f>
        <v/>
      </c>
      <c r="G44" s="29">
        <f>IF(A44="","",COUNTIFS('Agenda'!$A$2:$A$501,A44,'Agenda'!$C$2:$C$501,"Reserva",'Agenda'!$I$2:$I$501,"&lt;&gt;",'Agenda'!$I$2:$I$501,"&lt;&gt;Cancelada"))</f>
        <v/>
      </c>
      <c r="H44" s="29">
        <f>IF(A44="","",COUNTIFS('Agenda'!$A$2:$A$501,A44,'Agenda'!$O$2:$O$501,"&lt;&gt;",'Agenda'!$O$2:$O$501,"&lt;&gt;OK"))</f>
        <v/>
      </c>
    </row>
    <row r="45">
      <c r="A45" s="30">
        <f>IF(A44="","",IF(A44+1&lt;='Configuración'!$B$3,A44+1,""))</f>
        <v/>
      </c>
      <c r="B45" s="27">
        <f>IF(A45="","",IFERROR(CHOOSE(WEEKDAY(A45,2),"Lunes","Martes","Miércoles","Jueves","Viernes","Sábado","Domingo"),""))</f>
        <v/>
      </c>
      <c r="C45" s="25">
        <f>IF(A45="","",IF(COUNTIF('Configuración'!$D$2:$D$31,A45)&gt;0,0,IFERROR(CHOOSE(WEEKDAY(A45,2)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5" s="25">
        <f>IF(A45="","",SUMIFS('Agenda'!$J$2:$J$501,'Agenda'!$A$2:$A$501,A45))</f>
        <v/>
      </c>
      <c r="E45" s="25">
        <f>IF(A45="","",C45-D45)</f>
        <v/>
      </c>
      <c r="F45" s="26">
        <f>IFERROR(D45/C45,"")</f>
        <v/>
      </c>
      <c r="G45" s="31">
        <f>IF(A45="","",COUNTIFS('Agenda'!$A$2:$A$501,A45,'Agenda'!$C$2:$C$501,"Reserva",'Agenda'!$I$2:$I$501,"&lt;&gt;",'Agenda'!$I$2:$I$501,"&lt;&gt;Cancelada"))</f>
        <v/>
      </c>
      <c r="H45" s="31">
        <f>IF(A45="","",COUNTIFS('Agenda'!$A$2:$A$501,A45,'Agenda'!$O$2:$O$501,"&lt;&gt;",'Agenda'!$O$2:$O$501,"&lt;&gt;OK"))</f>
        <v/>
      </c>
    </row>
    <row r="46">
      <c r="A46" s="28">
        <f>IF(A45="","",IF(A45+1&lt;='Configuración'!$B$3,A45+1,""))</f>
        <v/>
      </c>
      <c r="B46" s="22">
        <f>IF(A46="","",IFERROR(CHOOSE(WEEKDAY(A46,2),"Lunes","Martes","Miércoles","Jueves","Viernes","Sábado","Domingo"),""))</f>
        <v/>
      </c>
      <c r="C46" s="5">
        <f>IF(A46="","",IF(COUNTIF('Configuración'!$D$2:$D$31,A46)&gt;0,0,IFERROR(CHOOSE(WEEKDAY(A46,2)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6" s="5">
        <f>IF(A46="","",SUMIFS('Agenda'!$J$2:$J$501,'Agenda'!$A$2:$A$501,A46))</f>
        <v/>
      </c>
      <c r="E46" s="5">
        <f>IF(A46="","",C46-D46)</f>
        <v/>
      </c>
      <c r="F46" s="21">
        <f>IFERROR(D46/C46,"")</f>
        <v/>
      </c>
      <c r="G46" s="29">
        <f>IF(A46="","",COUNTIFS('Agenda'!$A$2:$A$501,A46,'Agenda'!$C$2:$C$501,"Reserva",'Agenda'!$I$2:$I$501,"&lt;&gt;",'Agenda'!$I$2:$I$501,"&lt;&gt;Cancelada"))</f>
        <v/>
      </c>
      <c r="H46" s="29">
        <f>IF(A46="","",COUNTIFS('Agenda'!$A$2:$A$501,A46,'Agenda'!$O$2:$O$501,"&lt;&gt;",'Agenda'!$O$2:$O$501,"&lt;&gt;OK"))</f>
        <v/>
      </c>
    </row>
    <row r="47">
      <c r="A47" s="30">
        <f>IF(A46="","",IF(A46+1&lt;='Configuración'!$B$3,A46+1,""))</f>
        <v/>
      </c>
      <c r="B47" s="27">
        <f>IF(A47="","",IFERROR(CHOOSE(WEEKDAY(A47,2),"Lunes","Martes","Miércoles","Jueves","Viernes","Sábado","Domingo"),""))</f>
        <v/>
      </c>
      <c r="C47" s="25">
        <f>IF(A47="","",IF(COUNTIF('Configuración'!$D$2:$D$31,A47)&gt;0,0,IFERROR(CHOOSE(WEEKDAY(A47,2)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7" s="25">
        <f>IF(A47="","",SUMIFS('Agenda'!$J$2:$J$501,'Agenda'!$A$2:$A$501,A47))</f>
        <v/>
      </c>
      <c r="E47" s="25">
        <f>IF(A47="","",C47-D47)</f>
        <v/>
      </c>
      <c r="F47" s="26">
        <f>IFERROR(D47/C47,"")</f>
        <v/>
      </c>
      <c r="G47" s="31">
        <f>IF(A47="","",COUNTIFS('Agenda'!$A$2:$A$501,A47,'Agenda'!$C$2:$C$501,"Reserva",'Agenda'!$I$2:$I$501,"&lt;&gt;",'Agenda'!$I$2:$I$501,"&lt;&gt;Cancelada"))</f>
        <v/>
      </c>
      <c r="H47" s="31">
        <f>IF(A47="","",COUNTIFS('Agenda'!$A$2:$A$501,A47,'Agenda'!$O$2:$O$501,"&lt;&gt;",'Agenda'!$O$2:$O$501,"&lt;&gt;OK"))</f>
        <v/>
      </c>
    </row>
    <row r="48">
      <c r="A48" s="28">
        <f>IF(A47="","",IF(A47+1&lt;='Configuración'!$B$3,A47+1,""))</f>
        <v/>
      </c>
      <c r="B48" s="22">
        <f>IF(A48="","",IFERROR(CHOOSE(WEEKDAY(A48,2),"Lunes","Martes","Miércoles","Jueves","Viernes","Sábado","Domingo"),""))</f>
        <v/>
      </c>
      <c r="C48" s="5">
        <f>IF(A48="","",IF(COUNTIF('Configuración'!$D$2:$D$31,A48)&gt;0,0,IFERROR(CHOOSE(WEEKDAY(A48,2)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8" s="5">
        <f>IF(A48="","",SUMIFS('Agenda'!$J$2:$J$501,'Agenda'!$A$2:$A$501,A48))</f>
        <v/>
      </c>
      <c r="E48" s="5">
        <f>IF(A48="","",C48-D48)</f>
        <v/>
      </c>
      <c r="F48" s="21">
        <f>IFERROR(D48/C48,"")</f>
        <v/>
      </c>
      <c r="G48" s="29">
        <f>IF(A48="","",COUNTIFS('Agenda'!$A$2:$A$501,A48,'Agenda'!$C$2:$C$501,"Reserva",'Agenda'!$I$2:$I$501,"&lt;&gt;",'Agenda'!$I$2:$I$501,"&lt;&gt;Cancelada"))</f>
        <v/>
      </c>
      <c r="H48" s="29">
        <f>IF(A48="","",COUNTIFS('Agenda'!$A$2:$A$501,A48,'Agenda'!$O$2:$O$501,"&lt;&gt;",'Agenda'!$O$2:$O$501,"&lt;&gt;OK"))</f>
        <v/>
      </c>
    </row>
    <row r="49">
      <c r="A49" s="30">
        <f>IF(A48="","",IF(A48+1&lt;='Configuración'!$B$3,A48+1,""))</f>
        <v/>
      </c>
      <c r="B49" s="27">
        <f>IF(A49="","",IFERROR(CHOOSE(WEEKDAY(A49,2),"Lunes","Martes","Miércoles","Jueves","Viernes","Sábado","Domingo"),""))</f>
        <v/>
      </c>
      <c r="C49" s="25">
        <f>IF(A49="","",IF(COUNTIF('Configuración'!$D$2:$D$31,A49)&gt;0,0,IFERROR(CHOOSE(WEEKDAY(A49,2)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49" s="25">
        <f>IF(A49="","",SUMIFS('Agenda'!$J$2:$J$501,'Agenda'!$A$2:$A$501,A49))</f>
        <v/>
      </c>
      <c r="E49" s="25">
        <f>IF(A49="","",C49-D49)</f>
        <v/>
      </c>
      <c r="F49" s="26">
        <f>IFERROR(D49/C49,"")</f>
        <v/>
      </c>
      <c r="G49" s="31">
        <f>IF(A49="","",COUNTIFS('Agenda'!$A$2:$A$501,A49,'Agenda'!$C$2:$C$501,"Reserva",'Agenda'!$I$2:$I$501,"&lt;&gt;",'Agenda'!$I$2:$I$501,"&lt;&gt;Cancelada"))</f>
        <v/>
      </c>
      <c r="H49" s="31">
        <f>IF(A49="","",COUNTIFS('Agenda'!$A$2:$A$501,A49,'Agenda'!$O$2:$O$501,"&lt;&gt;",'Agenda'!$O$2:$O$501,"&lt;&gt;OK"))</f>
        <v/>
      </c>
    </row>
    <row r="50">
      <c r="A50" s="28">
        <f>IF(A49="","",IF(A49+1&lt;='Configuración'!$B$3,A49+1,""))</f>
        <v/>
      </c>
      <c r="B50" s="22">
        <f>IF(A50="","",IFERROR(CHOOSE(WEEKDAY(A50,2),"Lunes","Martes","Miércoles","Jueves","Viernes","Sábado","Domingo"),""))</f>
        <v/>
      </c>
      <c r="C50" s="5">
        <f>IF(A50="","",IF(COUNTIF('Configuración'!$D$2:$D$31,A50)&gt;0,0,IFERROR(CHOOSE(WEEKDAY(A50,2)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0" s="5">
        <f>IF(A50="","",SUMIFS('Agenda'!$J$2:$J$501,'Agenda'!$A$2:$A$501,A50))</f>
        <v/>
      </c>
      <c r="E50" s="5">
        <f>IF(A50="","",C50-D50)</f>
        <v/>
      </c>
      <c r="F50" s="21">
        <f>IFERROR(D50/C50,"")</f>
        <v/>
      </c>
      <c r="G50" s="29">
        <f>IF(A50="","",COUNTIFS('Agenda'!$A$2:$A$501,A50,'Agenda'!$C$2:$C$501,"Reserva",'Agenda'!$I$2:$I$501,"&lt;&gt;",'Agenda'!$I$2:$I$501,"&lt;&gt;Cancelada"))</f>
        <v/>
      </c>
      <c r="H50" s="29">
        <f>IF(A50="","",COUNTIFS('Agenda'!$A$2:$A$501,A50,'Agenda'!$O$2:$O$501,"&lt;&gt;",'Agenda'!$O$2:$O$501,"&lt;&gt;OK"))</f>
        <v/>
      </c>
    </row>
    <row r="51">
      <c r="A51" s="30">
        <f>IF(A50="","",IF(A50+1&lt;='Configuración'!$B$3,A50+1,""))</f>
        <v/>
      </c>
      <c r="B51" s="27">
        <f>IF(A51="","",IFERROR(CHOOSE(WEEKDAY(A51,2),"Lunes","Martes","Miércoles","Jueves","Viernes","Sábado","Domingo"),""))</f>
        <v/>
      </c>
      <c r="C51" s="25">
        <f>IF(A51="","",IF(COUNTIF('Configuración'!$D$2:$D$31,A51)&gt;0,0,IFERROR(CHOOSE(WEEKDAY(A51,2)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1" s="25">
        <f>IF(A51="","",SUMIFS('Agenda'!$J$2:$J$501,'Agenda'!$A$2:$A$501,A51))</f>
        <v/>
      </c>
      <c r="E51" s="25">
        <f>IF(A51="","",C51-D51)</f>
        <v/>
      </c>
      <c r="F51" s="26">
        <f>IFERROR(D51/C51,"")</f>
        <v/>
      </c>
      <c r="G51" s="31">
        <f>IF(A51="","",COUNTIFS('Agenda'!$A$2:$A$501,A51,'Agenda'!$C$2:$C$501,"Reserva",'Agenda'!$I$2:$I$501,"&lt;&gt;",'Agenda'!$I$2:$I$501,"&lt;&gt;Cancelada"))</f>
        <v/>
      </c>
      <c r="H51" s="31">
        <f>IF(A51="","",COUNTIFS('Agenda'!$A$2:$A$501,A51,'Agenda'!$O$2:$O$501,"&lt;&gt;",'Agenda'!$O$2:$O$501,"&lt;&gt;OK"))</f>
        <v/>
      </c>
    </row>
    <row r="52">
      <c r="A52" s="28">
        <f>IF(A51="","",IF(A51+1&lt;='Configuración'!$B$3,A51+1,""))</f>
        <v/>
      </c>
      <c r="B52" s="22">
        <f>IF(A52="","",IFERROR(CHOOSE(WEEKDAY(A52,2),"Lunes","Martes","Miércoles","Jueves","Viernes","Sábado","Domingo"),""))</f>
        <v/>
      </c>
      <c r="C52" s="5">
        <f>IF(A52="","",IF(COUNTIF('Configuración'!$D$2:$D$31,A52)&gt;0,0,IFERROR(CHOOSE(WEEKDAY(A52,2)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2" s="5">
        <f>IF(A52="","",SUMIFS('Agenda'!$J$2:$J$501,'Agenda'!$A$2:$A$501,A52))</f>
        <v/>
      </c>
      <c r="E52" s="5">
        <f>IF(A52="","",C52-D52)</f>
        <v/>
      </c>
      <c r="F52" s="21">
        <f>IFERROR(D52/C52,"")</f>
        <v/>
      </c>
      <c r="G52" s="29">
        <f>IF(A52="","",COUNTIFS('Agenda'!$A$2:$A$501,A52,'Agenda'!$C$2:$C$501,"Reserva",'Agenda'!$I$2:$I$501,"&lt;&gt;",'Agenda'!$I$2:$I$501,"&lt;&gt;Cancelada"))</f>
        <v/>
      </c>
      <c r="H52" s="29">
        <f>IF(A52="","",COUNTIFS('Agenda'!$A$2:$A$501,A52,'Agenda'!$O$2:$O$501,"&lt;&gt;",'Agenda'!$O$2:$O$501,"&lt;&gt;OK"))</f>
        <v/>
      </c>
    </row>
    <row r="53">
      <c r="A53" s="30">
        <f>IF(A52="","",IF(A52+1&lt;='Configuración'!$B$3,A52+1,""))</f>
        <v/>
      </c>
      <c r="B53" s="27">
        <f>IF(A53="","",IFERROR(CHOOSE(WEEKDAY(A53,2),"Lunes","Martes","Miércoles","Jueves","Viernes","Sábado","Domingo"),""))</f>
        <v/>
      </c>
      <c r="C53" s="25">
        <f>IF(A53="","",IF(COUNTIF('Configuración'!$D$2:$D$31,A53)&gt;0,0,IFERROR(CHOOSE(WEEKDAY(A53,2)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3" s="25">
        <f>IF(A53="","",SUMIFS('Agenda'!$J$2:$J$501,'Agenda'!$A$2:$A$501,A53))</f>
        <v/>
      </c>
      <c r="E53" s="25">
        <f>IF(A53="","",C53-D53)</f>
        <v/>
      </c>
      <c r="F53" s="26">
        <f>IFERROR(D53/C53,"")</f>
        <v/>
      </c>
      <c r="G53" s="31">
        <f>IF(A53="","",COUNTIFS('Agenda'!$A$2:$A$501,A53,'Agenda'!$C$2:$C$501,"Reserva",'Agenda'!$I$2:$I$501,"&lt;&gt;",'Agenda'!$I$2:$I$501,"&lt;&gt;Cancelada"))</f>
        <v/>
      </c>
      <c r="H53" s="31">
        <f>IF(A53="","",COUNTIFS('Agenda'!$A$2:$A$501,A53,'Agenda'!$O$2:$O$501,"&lt;&gt;",'Agenda'!$O$2:$O$501,"&lt;&gt;OK"))</f>
        <v/>
      </c>
    </row>
    <row r="54">
      <c r="A54" s="28">
        <f>IF(A53="","",IF(A53+1&lt;='Configuración'!$B$3,A53+1,""))</f>
        <v/>
      </c>
      <c r="B54" s="22">
        <f>IF(A54="","",IFERROR(CHOOSE(WEEKDAY(A54,2),"Lunes","Martes","Miércoles","Jueves","Viernes","Sábado","Domingo"),""))</f>
        <v/>
      </c>
      <c r="C54" s="5">
        <f>IF(A54="","",IF(COUNTIF('Configuración'!$D$2:$D$31,A54)&gt;0,0,IFERROR(CHOOSE(WEEKDAY(A54,2)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4" s="5">
        <f>IF(A54="","",SUMIFS('Agenda'!$J$2:$J$501,'Agenda'!$A$2:$A$501,A54))</f>
        <v/>
      </c>
      <c r="E54" s="5">
        <f>IF(A54="","",C54-D54)</f>
        <v/>
      </c>
      <c r="F54" s="21">
        <f>IFERROR(D54/C54,"")</f>
        <v/>
      </c>
      <c r="G54" s="29">
        <f>IF(A54="","",COUNTIFS('Agenda'!$A$2:$A$501,A54,'Agenda'!$C$2:$C$501,"Reserva",'Agenda'!$I$2:$I$501,"&lt;&gt;",'Agenda'!$I$2:$I$501,"&lt;&gt;Cancelada"))</f>
        <v/>
      </c>
      <c r="H54" s="29">
        <f>IF(A54="","",COUNTIFS('Agenda'!$A$2:$A$501,A54,'Agenda'!$O$2:$O$501,"&lt;&gt;",'Agenda'!$O$2:$O$501,"&lt;&gt;OK"))</f>
        <v/>
      </c>
    </row>
    <row r="55">
      <c r="A55" s="30">
        <f>IF(A54="","",IF(A54+1&lt;='Configuración'!$B$3,A54+1,""))</f>
        <v/>
      </c>
      <c r="B55" s="27">
        <f>IF(A55="","",IFERROR(CHOOSE(WEEKDAY(A55,2),"Lunes","Martes","Miércoles","Jueves","Viernes","Sábado","Domingo"),""))</f>
        <v/>
      </c>
      <c r="C55" s="25">
        <f>IF(A55="","",IF(COUNTIF('Configuración'!$D$2:$D$31,A55)&gt;0,0,IFERROR(CHOOSE(WEEKDAY(A55,2)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5" s="25">
        <f>IF(A55="","",SUMIFS('Agenda'!$J$2:$J$501,'Agenda'!$A$2:$A$501,A55))</f>
        <v/>
      </c>
      <c r="E55" s="25">
        <f>IF(A55="","",C55-D55)</f>
        <v/>
      </c>
      <c r="F55" s="26">
        <f>IFERROR(D55/C55,"")</f>
        <v/>
      </c>
      <c r="G55" s="31">
        <f>IF(A55="","",COUNTIFS('Agenda'!$A$2:$A$501,A55,'Agenda'!$C$2:$C$501,"Reserva",'Agenda'!$I$2:$I$501,"&lt;&gt;",'Agenda'!$I$2:$I$501,"&lt;&gt;Cancelada"))</f>
        <v/>
      </c>
      <c r="H55" s="31">
        <f>IF(A55="","",COUNTIFS('Agenda'!$A$2:$A$501,A55,'Agenda'!$O$2:$O$501,"&lt;&gt;",'Agenda'!$O$2:$O$501,"&lt;&gt;OK"))</f>
        <v/>
      </c>
    </row>
    <row r="56">
      <c r="A56" s="28">
        <f>IF(A55="","",IF(A55+1&lt;='Configuración'!$B$3,A55+1,""))</f>
        <v/>
      </c>
      <c r="B56" s="22">
        <f>IF(A56="","",IFERROR(CHOOSE(WEEKDAY(A56,2),"Lunes","Martes","Miércoles","Jueves","Viernes","Sábado","Domingo"),""))</f>
        <v/>
      </c>
      <c r="C56" s="5">
        <f>IF(A56="","",IF(COUNTIF('Configuración'!$D$2:$D$31,A56)&gt;0,0,IFERROR(CHOOSE(WEEKDAY(A56,2)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6" s="5">
        <f>IF(A56="","",SUMIFS('Agenda'!$J$2:$J$501,'Agenda'!$A$2:$A$501,A56))</f>
        <v/>
      </c>
      <c r="E56" s="5">
        <f>IF(A56="","",C56-D56)</f>
        <v/>
      </c>
      <c r="F56" s="21">
        <f>IFERROR(D56/C56,"")</f>
        <v/>
      </c>
      <c r="G56" s="29">
        <f>IF(A56="","",COUNTIFS('Agenda'!$A$2:$A$501,A56,'Agenda'!$C$2:$C$501,"Reserva",'Agenda'!$I$2:$I$501,"&lt;&gt;",'Agenda'!$I$2:$I$501,"&lt;&gt;Cancelada"))</f>
        <v/>
      </c>
      <c r="H56" s="29">
        <f>IF(A56="","",COUNTIFS('Agenda'!$A$2:$A$501,A56,'Agenda'!$O$2:$O$501,"&lt;&gt;",'Agenda'!$O$2:$O$501,"&lt;&gt;OK"))</f>
        <v/>
      </c>
    </row>
    <row r="57">
      <c r="A57" s="30">
        <f>IF(A56="","",IF(A56+1&lt;='Configuración'!$B$3,A56+1,""))</f>
        <v/>
      </c>
      <c r="B57" s="27">
        <f>IF(A57="","",IFERROR(CHOOSE(WEEKDAY(A57,2),"Lunes","Martes","Miércoles","Jueves","Viernes","Sábado","Domingo"),""))</f>
        <v/>
      </c>
      <c r="C57" s="25">
        <f>IF(A57="","",IF(COUNTIF('Configuración'!$D$2:$D$31,A57)&gt;0,0,IFERROR(CHOOSE(WEEKDAY(A57,2)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7" s="25">
        <f>IF(A57="","",SUMIFS('Agenda'!$J$2:$J$501,'Agenda'!$A$2:$A$501,A57))</f>
        <v/>
      </c>
      <c r="E57" s="25">
        <f>IF(A57="","",C57-D57)</f>
        <v/>
      </c>
      <c r="F57" s="26">
        <f>IFERROR(D57/C57,"")</f>
        <v/>
      </c>
      <c r="G57" s="31">
        <f>IF(A57="","",COUNTIFS('Agenda'!$A$2:$A$501,A57,'Agenda'!$C$2:$C$501,"Reserva",'Agenda'!$I$2:$I$501,"&lt;&gt;",'Agenda'!$I$2:$I$501,"&lt;&gt;Cancelada"))</f>
        <v/>
      </c>
      <c r="H57" s="31">
        <f>IF(A57="","",COUNTIFS('Agenda'!$A$2:$A$501,A57,'Agenda'!$O$2:$O$501,"&lt;&gt;",'Agenda'!$O$2:$O$501,"&lt;&gt;OK"))</f>
        <v/>
      </c>
    </row>
    <row r="58">
      <c r="A58" s="28">
        <f>IF(A57="","",IF(A57+1&lt;='Configuración'!$B$3,A57+1,""))</f>
        <v/>
      </c>
      <c r="B58" s="22">
        <f>IF(A58="","",IFERROR(CHOOSE(WEEKDAY(A58,2),"Lunes","Martes","Miércoles","Jueves","Viernes","Sábado","Domingo"),""))</f>
        <v/>
      </c>
      <c r="C58" s="5">
        <f>IF(A58="","",IF(COUNTIF('Configuración'!$D$2:$D$31,A58)&gt;0,0,IFERROR(CHOOSE(WEEKDAY(A58,2)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8" s="5">
        <f>IF(A58="","",SUMIFS('Agenda'!$J$2:$J$501,'Agenda'!$A$2:$A$501,A58))</f>
        <v/>
      </c>
      <c r="E58" s="5">
        <f>IF(A58="","",C58-D58)</f>
        <v/>
      </c>
      <c r="F58" s="21">
        <f>IFERROR(D58/C58,"")</f>
        <v/>
      </c>
      <c r="G58" s="29">
        <f>IF(A58="","",COUNTIFS('Agenda'!$A$2:$A$501,A58,'Agenda'!$C$2:$C$501,"Reserva",'Agenda'!$I$2:$I$501,"&lt;&gt;",'Agenda'!$I$2:$I$501,"&lt;&gt;Cancelada"))</f>
        <v/>
      </c>
      <c r="H58" s="29">
        <f>IF(A58="","",COUNTIFS('Agenda'!$A$2:$A$501,A58,'Agenda'!$O$2:$O$501,"&lt;&gt;",'Agenda'!$O$2:$O$501,"&lt;&gt;OK"))</f>
        <v/>
      </c>
    </row>
    <row r="59">
      <c r="A59" s="30">
        <f>IF(A58="","",IF(A58+1&lt;='Configuración'!$B$3,A58+1,""))</f>
        <v/>
      </c>
      <c r="B59" s="27">
        <f>IF(A59="","",IFERROR(CHOOSE(WEEKDAY(A59,2),"Lunes","Martes","Miércoles","Jueves","Viernes","Sábado","Domingo"),""))</f>
        <v/>
      </c>
      <c r="C59" s="25">
        <f>IF(A59="","",IF(COUNTIF('Configuración'!$D$2:$D$31,A59)&gt;0,0,IFERROR(CHOOSE(WEEKDAY(A59,2)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59" s="25">
        <f>IF(A59="","",SUMIFS('Agenda'!$J$2:$J$501,'Agenda'!$A$2:$A$501,A59))</f>
        <v/>
      </c>
      <c r="E59" s="25">
        <f>IF(A59="","",C59-D59)</f>
        <v/>
      </c>
      <c r="F59" s="26">
        <f>IFERROR(D59/C59,"")</f>
        <v/>
      </c>
      <c r="G59" s="31">
        <f>IF(A59="","",COUNTIFS('Agenda'!$A$2:$A$501,A59,'Agenda'!$C$2:$C$501,"Reserva",'Agenda'!$I$2:$I$501,"&lt;&gt;",'Agenda'!$I$2:$I$501,"&lt;&gt;Cancelada"))</f>
        <v/>
      </c>
      <c r="H59" s="31">
        <f>IF(A59="","",COUNTIFS('Agenda'!$A$2:$A$501,A59,'Agenda'!$O$2:$O$501,"&lt;&gt;",'Agenda'!$O$2:$O$501,"&lt;&gt;OK"))</f>
        <v/>
      </c>
    </row>
    <row r="60">
      <c r="A60" s="28">
        <f>IF(A59="","",IF(A59+1&lt;='Configuración'!$B$3,A59+1,""))</f>
        <v/>
      </c>
      <c r="B60" s="22">
        <f>IF(A60="","",IFERROR(CHOOSE(WEEKDAY(A60,2),"Lunes","Martes","Miércoles","Jueves","Viernes","Sábado","Domingo"),""))</f>
        <v/>
      </c>
      <c r="C60" s="5">
        <f>IF(A60="","",IF(COUNTIF('Configuración'!$D$2:$D$31,A60)&gt;0,0,IFERROR(CHOOSE(WEEKDAY(A60,2)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0" s="5">
        <f>IF(A60="","",SUMIFS('Agenda'!$J$2:$J$501,'Agenda'!$A$2:$A$501,A60))</f>
        <v/>
      </c>
      <c r="E60" s="5">
        <f>IF(A60="","",C60-D60)</f>
        <v/>
      </c>
      <c r="F60" s="21">
        <f>IFERROR(D60/C60,"")</f>
        <v/>
      </c>
      <c r="G60" s="29">
        <f>IF(A60="","",COUNTIFS('Agenda'!$A$2:$A$501,A60,'Agenda'!$C$2:$C$501,"Reserva",'Agenda'!$I$2:$I$501,"&lt;&gt;",'Agenda'!$I$2:$I$501,"&lt;&gt;Cancelada"))</f>
        <v/>
      </c>
      <c r="H60" s="29">
        <f>IF(A60="","",COUNTIFS('Agenda'!$A$2:$A$501,A60,'Agenda'!$O$2:$O$501,"&lt;&gt;",'Agenda'!$O$2:$O$501,"&lt;&gt;OK"))</f>
        <v/>
      </c>
    </row>
    <row r="61">
      <c r="A61" s="30">
        <f>IF(A60="","",IF(A60+1&lt;='Configuración'!$B$3,A60+1,""))</f>
        <v/>
      </c>
      <c r="B61" s="27">
        <f>IF(A61="","",IFERROR(CHOOSE(WEEKDAY(A61,2),"Lunes","Martes","Miércoles","Jueves","Viernes","Sábado","Domingo"),""))</f>
        <v/>
      </c>
      <c r="C61" s="25">
        <f>IF(A61="","",IF(COUNTIF('Configuración'!$D$2:$D$31,A61)&gt;0,0,IFERROR(CHOOSE(WEEKDAY(A61,2)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1" s="25">
        <f>IF(A61="","",SUMIFS('Agenda'!$J$2:$J$501,'Agenda'!$A$2:$A$501,A61))</f>
        <v/>
      </c>
      <c r="E61" s="25">
        <f>IF(A61="","",C61-D61)</f>
        <v/>
      </c>
      <c r="F61" s="26">
        <f>IFERROR(D61/C61,"")</f>
        <v/>
      </c>
      <c r="G61" s="31">
        <f>IF(A61="","",COUNTIFS('Agenda'!$A$2:$A$501,A61,'Agenda'!$C$2:$C$501,"Reserva",'Agenda'!$I$2:$I$501,"&lt;&gt;",'Agenda'!$I$2:$I$501,"&lt;&gt;Cancelada"))</f>
        <v/>
      </c>
      <c r="H61" s="31">
        <f>IF(A61="","",COUNTIFS('Agenda'!$A$2:$A$501,A61,'Agenda'!$O$2:$O$501,"&lt;&gt;",'Agenda'!$O$2:$O$501,"&lt;&gt;OK"))</f>
        <v/>
      </c>
    </row>
    <row r="62">
      <c r="A62" s="28">
        <f>IF(A61="","",IF(A61+1&lt;='Configuración'!$B$3,A61+1,""))</f>
        <v/>
      </c>
      <c r="B62" s="22">
        <f>IF(A62="","",IFERROR(CHOOSE(WEEKDAY(A62,2),"Lunes","Martes","Miércoles","Jueves","Viernes","Sábado","Domingo"),""))</f>
        <v/>
      </c>
      <c r="C62" s="5">
        <f>IF(A62="","",IF(COUNTIF('Configuración'!$D$2:$D$31,A62)&gt;0,0,IFERROR(CHOOSE(WEEKDAY(A62,2)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2" s="5">
        <f>IF(A62="","",SUMIFS('Agenda'!$J$2:$J$501,'Agenda'!$A$2:$A$501,A62))</f>
        <v/>
      </c>
      <c r="E62" s="5">
        <f>IF(A62="","",C62-D62)</f>
        <v/>
      </c>
      <c r="F62" s="21">
        <f>IFERROR(D62/C62,"")</f>
        <v/>
      </c>
      <c r="G62" s="29">
        <f>IF(A62="","",COUNTIFS('Agenda'!$A$2:$A$501,A62,'Agenda'!$C$2:$C$501,"Reserva",'Agenda'!$I$2:$I$501,"&lt;&gt;",'Agenda'!$I$2:$I$501,"&lt;&gt;Cancelada"))</f>
        <v/>
      </c>
      <c r="H62" s="29">
        <f>IF(A62="","",COUNTIFS('Agenda'!$A$2:$A$501,A62,'Agenda'!$O$2:$O$501,"&lt;&gt;",'Agenda'!$O$2:$O$501,"&lt;&gt;OK"))</f>
        <v/>
      </c>
    </row>
    <row r="63">
      <c r="A63" s="30">
        <f>IF(A62="","",IF(A62+1&lt;='Configuración'!$B$3,A62+1,""))</f>
        <v/>
      </c>
      <c r="B63" s="27">
        <f>IF(A63="","",IFERROR(CHOOSE(WEEKDAY(A63,2),"Lunes","Martes","Miércoles","Jueves","Viernes","Sábado","Domingo"),""))</f>
        <v/>
      </c>
      <c r="C63" s="25">
        <f>IF(A63="","",IF(COUNTIF('Configuración'!$D$2:$D$31,A63)&gt;0,0,IFERROR(CHOOSE(WEEKDAY(A63,2)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3" s="25">
        <f>IF(A63="","",SUMIFS('Agenda'!$J$2:$J$501,'Agenda'!$A$2:$A$501,A63))</f>
        <v/>
      </c>
      <c r="E63" s="25">
        <f>IF(A63="","",C63-D63)</f>
        <v/>
      </c>
      <c r="F63" s="26">
        <f>IFERROR(D63/C63,"")</f>
        <v/>
      </c>
      <c r="G63" s="31">
        <f>IF(A63="","",COUNTIFS('Agenda'!$A$2:$A$501,A63,'Agenda'!$C$2:$C$501,"Reserva",'Agenda'!$I$2:$I$501,"&lt;&gt;",'Agenda'!$I$2:$I$501,"&lt;&gt;Cancelada"))</f>
        <v/>
      </c>
      <c r="H63" s="31">
        <f>IF(A63="","",COUNTIFS('Agenda'!$A$2:$A$501,A63,'Agenda'!$O$2:$O$501,"&lt;&gt;",'Agenda'!$O$2:$O$501,"&lt;&gt;OK"))</f>
        <v/>
      </c>
    </row>
    <row r="64">
      <c r="A64" s="28">
        <f>IF(A63="","",IF(A63+1&lt;='Configuración'!$B$3,A63+1,""))</f>
        <v/>
      </c>
      <c r="B64" s="22">
        <f>IF(A64="","",IFERROR(CHOOSE(WEEKDAY(A64,2),"Lunes","Martes","Miércoles","Jueves","Viernes","Sábado","Domingo"),""))</f>
        <v/>
      </c>
      <c r="C64" s="5">
        <f>IF(A64="","",IF(COUNTIF('Configuración'!$D$2:$D$31,A64)&gt;0,0,IFERROR(CHOOSE(WEEKDAY(A64,2)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4" s="5">
        <f>IF(A64="","",SUMIFS('Agenda'!$J$2:$J$501,'Agenda'!$A$2:$A$501,A64))</f>
        <v/>
      </c>
      <c r="E64" s="5">
        <f>IF(A64="","",C64-D64)</f>
        <v/>
      </c>
      <c r="F64" s="21">
        <f>IFERROR(D64/C64,"")</f>
        <v/>
      </c>
      <c r="G64" s="29">
        <f>IF(A64="","",COUNTIFS('Agenda'!$A$2:$A$501,A64,'Agenda'!$C$2:$C$501,"Reserva",'Agenda'!$I$2:$I$501,"&lt;&gt;",'Agenda'!$I$2:$I$501,"&lt;&gt;Cancelada"))</f>
        <v/>
      </c>
      <c r="H64" s="29">
        <f>IF(A64="","",COUNTIFS('Agenda'!$A$2:$A$501,A64,'Agenda'!$O$2:$O$501,"&lt;&gt;",'Agenda'!$O$2:$O$501,"&lt;&gt;OK"))</f>
        <v/>
      </c>
    </row>
    <row r="65">
      <c r="A65" s="30">
        <f>IF(A64="","",IF(A64+1&lt;='Configuración'!$B$3,A64+1,""))</f>
        <v/>
      </c>
      <c r="B65" s="27">
        <f>IF(A65="","",IFERROR(CHOOSE(WEEKDAY(A65,2),"Lunes","Martes","Miércoles","Jueves","Viernes","Sábado","Domingo"),""))</f>
        <v/>
      </c>
      <c r="C65" s="25">
        <f>IF(A65="","",IF(COUNTIF('Configuración'!$D$2:$D$31,A65)&gt;0,0,IFERROR(CHOOSE(WEEKDAY(A65,2)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5" s="25">
        <f>IF(A65="","",SUMIFS('Agenda'!$J$2:$J$501,'Agenda'!$A$2:$A$501,A65))</f>
        <v/>
      </c>
      <c r="E65" s="25">
        <f>IF(A65="","",C65-D65)</f>
        <v/>
      </c>
      <c r="F65" s="26">
        <f>IFERROR(D65/C65,"")</f>
        <v/>
      </c>
      <c r="G65" s="31">
        <f>IF(A65="","",COUNTIFS('Agenda'!$A$2:$A$501,A65,'Agenda'!$C$2:$C$501,"Reserva",'Agenda'!$I$2:$I$501,"&lt;&gt;",'Agenda'!$I$2:$I$501,"&lt;&gt;Cancelada"))</f>
        <v/>
      </c>
      <c r="H65" s="31">
        <f>IF(A65="","",COUNTIFS('Agenda'!$A$2:$A$501,A65,'Agenda'!$O$2:$O$501,"&lt;&gt;",'Agenda'!$O$2:$O$501,"&lt;&gt;OK"))</f>
        <v/>
      </c>
    </row>
    <row r="66">
      <c r="A66" s="28">
        <f>IF(A65="","",IF(A65+1&lt;='Configuración'!$B$3,A65+1,""))</f>
        <v/>
      </c>
      <c r="B66" s="22">
        <f>IF(A66="","",IFERROR(CHOOSE(WEEKDAY(A66,2),"Lunes","Martes","Miércoles","Jueves","Viernes","Sábado","Domingo"),""))</f>
        <v/>
      </c>
      <c r="C66" s="5">
        <f>IF(A66="","",IF(COUNTIF('Configuración'!$D$2:$D$31,A66)&gt;0,0,IFERROR(CHOOSE(WEEKDAY(A66,2)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6" s="5">
        <f>IF(A66="","",SUMIFS('Agenda'!$J$2:$J$501,'Agenda'!$A$2:$A$501,A66))</f>
        <v/>
      </c>
      <c r="E66" s="5">
        <f>IF(A66="","",C66-D66)</f>
        <v/>
      </c>
      <c r="F66" s="21">
        <f>IFERROR(D66/C66,"")</f>
        <v/>
      </c>
      <c r="G66" s="29">
        <f>IF(A66="","",COUNTIFS('Agenda'!$A$2:$A$501,A66,'Agenda'!$C$2:$C$501,"Reserva",'Agenda'!$I$2:$I$501,"&lt;&gt;",'Agenda'!$I$2:$I$501,"&lt;&gt;Cancelada"))</f>
        <v/>
      </c>
      <c r="H66" s="29">
        <f>IF(A66="","",COUNTIFS('Agenda'!$A$2:$A$501,A66,'Agenda'!$O$2:$O$501,"&lt;&gt;",'Agenda'!$O$2:$O$501,"&lt;&gt;OK"))</f>
        <v/>
      </c>
    </row>
    <row r="67">
      <c r="A67" s="30">
        <f>IF(A66="","",IF(A66+1&lt;='Configuración'!$B$3,A66+1,""))</f>
        <v/>
      </c>
      <c r="B67" s="27">
        <f>IF(A67="","",IFERROR(CHOOSE(WEEKDAY(A67,2),"Lunes","Martes","Miércoles","Jueves","Viernes","Sábado","Domingo"),""))</f>
        <v/>
      </c>
      <c r="C67" s="25">
        <f>IF(A67="","",IF(COUNTIF('Configuración'!$D$2:$D$31,A67)&gt;0,0,IFERROR(CHOOSE(WEEKDAY(A67,2)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7" s="25">
        <f>IF(A67="","",SUMIFS('Agenda'!$J$2:$J$501,'Agenda'!$A$2:$A$501,A67))</f>
        <v/>
      </c>
      <c r="E67" s="25">
        <f>IF(A67="","",C67-D67)</f>
        <v/>
      </c>
      <c r="F67" s="26">
        <f>IFERROR(D67/C67,"")</f>
        <v/>
      </c>
      <c r="G67" s="31">
        <f>IF(A67="","",COUNTIFS('Agenda'!$A$2:$A$501,A67,'Agenda'!$C$2:$C$501,"Reserva",'Agenda'!$I$2:$I$501,"&lt;&gt;",'Agenda'!$I$2:$I$501,"&lt;&gt;Cancelada"))</f>
        <v/>
      </c>
      <c r="H67" s="31">
        <f>IF(A67="","",COUNTIFS('Agenda'!$A$2:$A$501,A67,'Agenda'!$O$2:$O$501,"&lt;&gt;",'Agenda'!$O$2:$O$501,"&lt;&gt;OK"))</f>
        <v/>
      </c>
    </row>
    <row r="68">
      <c r="A68" s="28">
        <f>IF(A67="","",IF(A67+1&lt;='Configuración'!$B$3,A67+1,""))</f>
        <v/>
      </c>
      <c r="B68" s="22">
        <f>IF(A68="","",IFERROR(CHOOSE(WEEKDAY(A68,2),"Lunes","Martes","Miércoles","Jueves","Viernes","Sábado","Domingo"),""))</f>
        <v/>
      </c>
      <c r="C68" s="5">
        <f>IF(A68="","",IF(COUNTIF('Configuración'!$D$2:$D$31,A68)&gt;0,0,IFERROR(CHOOSE(WEEKDAY(A68,2)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8" s="5">
        <f>IF(A68="","",SUMIFS('Agenda'!$J$2:$J$501,'Agenda'!$A$2:$A$501,A68))</f>
        <v/>
      </c>
      <c r="E68" s="5">
        <f>IF(A68="","",C68-D68)</f>
        <v/>
      </c>
      <c r="F68" s="21">
        <f>IFERROR(D68/C68,"")</f>
        <v/>
      </c>
      <c r="G68" s="29">
        <f>IF(A68="","",COUNTIFS('Agenda'!$A$2:$A$501,A68,'Agenda'!$C$2:$C$501,"Reserva",'Agenda'!$I$2:$I$501,"&lt;&gt;",'Agenda'!$I$2:$I$501,"&lt;&gt;Cancelada"))</f>
        <v/>
      </c>
      <c r="H68" s="29">
        <f>IF(A68="","",COUNTIFS('Agenda'!$A$2:$A$501,A68,'Agenda'!$O$2:$O$501,"&lt;&gt;",'Agenda'!$O$2:$O$501,"&lt;&gt;OK"))</f>
        <v/>
      </c>
    </row>
    <row r="69">
      <c r="A69" s="30">
        <f>IF(A68="","",IF(A68+1&lt;='Configuración'!$B$3,A68+1,""))</f>
        <v/>
      </c>
      <c r="B69" s="27">
        <f>IF(A69="","",IFERROR(CHOOSE(WEEKDAY(A69,2),"Lunes","Martes","Miércoles","Jueves","Viernes","Sábado","Domingo"),""))</f>
        <v/>
      </c>
      <c r="C69" s="25">
        <f>IF(A69="","",IF(COUNTIF('Configuración'!$D$2:$D$31,A69)&gt;0,0,IFERROR(CHOOSE(WEEKDAY(A69,2)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69" s="25">
        <f>IF(A69="","",SUMIFS('Agenda'!$J$2:$J$501,'Agenda'!$A$2:$A$501,A69))</f>
        <v/>
      </c>
      <c r="E69" s="25">
        <f>IF(A69="","",C69-D69)</f>
        <v/>
      </c>
      <c r="F69" s="26">
        <f>IFERROR(D69/C69,"")</f>
        <v/>
      </c>
      <c r="G69" s="31">
        <f>IF(A69="","",COUNTIFS('Agenda'!$A$2:$A$501,A69,'Agenda'!$C$2:$C$501,"Reserva",'Agenda'!$I$2:$I$501,"&lt;&gt;",'Agenda'!$I$2:$I$501,"&lt;&gt;Cancelada"))</f>
        <v/>
      </c>
      <c r="H69" s="31">
        <f>IF(A69="","",COUNTIFS('Agenda'!$A$2:$A$501,A69,'Agenda'!$O$2:$O$501,"&lt;&gt;",'Agenda'!$O$2:$O$501,"&lt;&gt;OK"))</f>
        <v/>
      </c>
    </row>
    <row r="70">
      <c r="A70" s="28">
        <f>IF(A69="","",IF(A69+1&lt;='Configuración'!$B$3,A69+1,""))</f>
        <v/>
      </c>
      <c r="B70" s="22">
        <f>IF(A70="","",IFERROR(CHOOSE(WEEKDAY(A70,2),"Lunes","Martes","Miércoles","Jueves","Viernes","Sábado","Domingo"),""))</f>
        <v/>
      </c>
      <c r="C70" s="5">
        <f>IF(A70="","",IF(COUNTIF('Configuración'!$D$2:$D$31,A70)&gt;0,0,IFERROR(CHOOSE(WEEKDAY(A70,2)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0" s="5">
        <f>IF(A70="","",SUMIFS('Agenda'!$J$2:$J$501,'Agenda'!$A$2:$A$501,A70))</f>
        <v/>
      </c>
      <c r="E70" s="5">
        <f>IF(A70="","",C70-D70)</f>
        <v/>
      </c>
      <c r="F70" s="21">
        <f>IFERROR(D70/C70,"")</f>
        <v/>
      </c>
      <c r="G70" s="29">
        <f>IF(A70="","",COUNTIFS('Agenda'!$A$2:$A$501,A70,'Agenda'!$C$2:$C$501,"Reserva",'Agenda'!$I$2:$I$501,"&lt;&gt;",'Agenda'!$I$2:$I$501,"&lt;&gt;Cancelada"))</f>
        <v/>
      </c>
      <c r="H70" s="29">
        <f>IF(A70="","",COUNTIFS('Agenda'!$A$2:$A$501,A70,'Agenda'!$O$2:$O$501,"&lt;&gt;",'Agenda'!$O$2:$O$501,"&lt;&gt;OK"))</f>
        <v/>
      </c>
    </row>
    <row r="71">
      <c r="A71" s="30">
        <f>IF(A70="","",IF(A70+1&lt;='Configuración'!$B$3,A70+1,""))</f>
        <v/>
      </c>
      <c r="B71" s="27">
        <f>IF(A71="","",IFERROR(CHOOSE(WEEKDAY(A71,2),"Lunes","Martes","Miércoles","Jueves","Viernes","Sábado","Domingo"),""))</f>
        <v/>
      </c>
      <c r="C71" s="25">
        <f>IF(A71="","",IF(COUNTIF('Configuración'!$D$2:$D$31,A71)&gt;0,0,IFERROR(CHOOSE(WEEKDAY(A71,2)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1" s="25">
        <f>IF(A71="","",SUMIFS('Agenda'!$J$2:$J$501,'Agenda'!$A$2:$A$501,A71))</f>
        <v/>
      </c>
      <c r="E71" s="25">
        <f>IF(A71="","",C71-D71)</f>
        <v/>
      </c>
      <c r="F71" s="26">
        <f>IFERROR(D71/C71,"")</f>
        <v/>
      </c>
      <c r="G71" s="31">
        <f>IF(A71="","",COUNTIFS('Agenda'!$A$2:$A$501,A71,'Agenda'!$C$2:$C$501,"Reserva",'Agenda'!$I$2:$I$501,"&lt;&gt;",'Agenda'!$I$2:$I$501,"&lt;&gt;Cancelada"))</f>
        <v/>
      </c>
      <c r="H71" s="31">
        <f>IF(A71="","",COUNTIFS('Agenda'!$A$2:$A$501,A71,'Agenda'!$O$2:$O$501,"&lt;&gt;",'Agenda'!$O$2:$O$501,"&lt;&gt;OK"))</f>
        <v/>
      </c>
    </row>
    <row r="72">
      <c r="A72" s="28">
        <f>IF(A71="","",IF(A71+1&lt;='Configuración'!$B$3,A71+1,""))</f>
        <v/>
      </c>
      <c r="B72" s="22">
        <f>IF(A72="","",IFERROR(CHOOSE(WEEKDAY(A72,2),"Lunes","Martes","Miércoles","Jueves","Viernes","Sábado","Domingo"),""))</f>
        <v/>
      </c>
      <c r="C72" s="5">
        <f>IF(A72="","",IF(COUNTIF('Configuración'!$D$2:$D$31,A72)&gt;0,0,IFERROR(CHOOSE(WEEKDAY(A72,2)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2" s="5">
        <f>IF(A72="","",SUMIFS('Agenda'!$J$2:$J$501,'Agenda'!$A$2:$A$501,A72))</f>
        <v/>
      </c>
      <c r="E72" s="5">
        <f>IF(A72="","",C72-D72)</f>
        <v/>
      </c>
      <c r="F72" s="21">
        <f>IFERROR(D72/C72,"")</f>
        <v/>
      </c>
      <c r="G72" s="29">
        <f>IF(A72="","",COUNTIFS('Agenda'!$A$2:$A$501,A72,'Agenda'!$C$2:$C$501,"Reserva",'Agenda'!$I$2:$I$501,"&lt;&gt;",'Agenda'!$I$2:$I$501,"&lt;&gt;Cancelada"))</f>
        <v/>
      </c>
      <c r="H72" s="29">
        <f>IF(A72="","",COUNTIFS('Agenda'!$A$2:$A$501,A72,'Agenda'!$O$2:$O$501,"&lt;&gt;",'Agenda'!$O$2:$O$501,"&lt;&gt;OK"))</f>
        <v/>
      </c>
    </row>
    <row r="73">
      <c r="A73" s="30">
        <f>IF(A72="","",IF(A72+1&lt;='Configuración'!$B$3,A72+1,""))</f>
        <v/>
      </c>
      <c r="B73" s="27">
        <f>IF(A73="","",IFERROR(CHOOSE(WEEKDAY(A73,2),"Lunes","Martes","Miércoles","Jueves","Viernes","Sábado","Domingo"),""))</f>
        <v/>
      </c>
      <c r="C73" s="25">
        <f>IF(A73="","",IF(COUNTIF('Configuración'!$D$2:$D$31,A73)&gt;0,0,IFERROR(CHOOSE(WEEKDAY(A73,2)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3" s="25">
        <f>IF(A73="","",SUMIFS('Agenda'!$J$2:$J$501,'Agenda'!$A$2:$A$501,A73))</f>
        <v/>
      </c>
      <c r="E73" s="25">
        <f>IF(A73="","",C73-D73)</f>
        <v/>
      </c>
      <c r="F73" s="26">
        <f>IFERROR(D73/C73,"")</f>
        <v/>
      </c>
      <c r="G73" s="31">
        <f>IF(A73="","",COUNTIFS('Agenda'!$A$2:$A$501,A73,'Agenda'!$C$2:$C$501,"Reserva",'Agenda'!$I$2:$I$501,"&lt;&gt;",'Agenda'!$I$2:$I$501,"&lt;&gt;Cancelada"))</f>
        <v/>
      </c>
      <c r="H73" s="31">
        <f>IF(A73="","",COUNTIFS('Agenda'!$A$2:$A$501,A73,'Agenda'!$O$2:$O$501,"&lt;&gt;",'Agenda'!$O$2:$O$501,"&lt;&gt;OK"))</f>
        <v/>
      </c>
    </row>
    <row r="74">
      <c r="A74" s="28">
        <f>IF(A73="","",IF(A73+1&lt;='Configuración'!$B$3,A73+1,""))</f>
        <v/>
      </c>
      <c r="B74" s="22">
        <f>IF(A74="","",IFERROR(CHOOSE(WEEKDAY(A74,2),"Lunes","Martes","Miércoles","Jueves","Viernes","Sábado","Domingo"),""))</f>
        <v/>
      </c>
      <c r="C74" s="5">
        <f>IF(A74="","",IF(COUNTIF('Configuración'!$D$2:$D$31,A74)&gt;0,0,IFERROR(CHOOSE(WEEKDAY(A74,2)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4" s="5">
        <f>IF(A74="","",SUMIFS('Agenda'!$J$2:$J$501,'Agenda'!$A$2:$A$501,A74))</f>
        <v/>
      </c>
      <c r="E74" s="5">
        <f>IF(A74="","",C74-D74)</f>
        <v/>
      </c>
      <c r="F74" s="21">
        <f>IFERROR(D74/C74,"")</f>
        <v/>
      </c>
      <c r="G74" s="29">
        <f>IF(A74="","",COUNTIFS('Agenda'!$A$2:$A$501,A74,'Agenda'!$C$2:$C$501,"Reserva",'Agenda'!$I$2:$I$501,"&lt;&gt;",'Agenda'!$I$2:$I$501,"&lt;&gt;Cancelada"))</f>
        <v/>
      </c>
      <c r="H74" s="29">
        <f>IF(A74="","",COUNTIFS('Agenda'!$A$2:$A$501,A74,'Agenda'!$O$2:$O$501,"&lt;&gt;",'Agenda'!$O$2:$O$501,"&lt;&gt;OK"))</f>
        <v/>
      </c>
    </row>
    <row r="75">
      <c r="A75" s="30">
        <f>IF(A74="","",IF(A74+1&lt;='Configuración'!$B$3,A74+1,""))</f>
        <v/>
      </c>
      <c r="B75" s="27">
        <f>IF(A75="","",IFERROR(CHOOSE(WEEKDAY(A75,2),"Lunes","Martes","Miércoles","Jueves","Viernes","Sábado","Domingo"),""))</f>
        <v/>
      </c>
      <c r="C75" s="25">
        <f>IF(A75="","",IF(COUNTIF('Configuración'!$D$2:$D$31,A75)&gt;0,0,IFERROR(CHOOSE(WEEKDAY(A75,2)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5" s="25">
        <f>IF(A75="","",SUMIFS('Agenda'!$J$2:$J$501,'Agenda'!$A$2:$A$501,A75))</f>
        <v/>
      </c>
      <c r="E75" s="25">
        <f>IF(A75="","",C75-D75)</f>
        <v/>
      </c>
      <c r="F75" s="26">
        <f>IFERROR(D75/C75,"")</f>
        <v/>
      </c>
      <c r="G75" s="31">
        <f>IF(A75="","",COUNTIFS('Agenda'!$A$2:$A$501,A75,'Agenda'!$C$2:$C$501,"Reserva",'Agenda'!$I$2:$I$501,"&lt;&gt;",'Agenda'!$I$2:$I$501,"&lt;&gt;Cancelada"))</f>
        <v/>
      </c>
      <c r="H75" s="31">
        <f>IF(A75="","",COUNTIFS('Agenda'!$A$2:$A$501,A75,'Agenda'!$O$2:$O$501,"&lt;&gt;",'Agenda'!$O$2:$O$501,"&lt;&gt;OK"))</f>
        <v/>
      </c>
    </row>
    <row r="76">
      <c r="A76" s="28">
        <f>IF(A75="","",IF(A75+1&lt;='Configuración'!$B$3,A75+1,""))</f>
        <v/>
      </c>
      <c r="B76" s="22">
        <f>IF(A76="","",IFERROR(CHOOSE(WEEKDAY(A76,2),"Lunes","Martes","Miércoles","Jueves","Viernes","Sábado","Domingo"),""))</f>
        <v/>
      </c>
      <c r="C76" s="5">
        <f>IF(A76="","",IF(COUNTIF('Configuración'!$D$2:$D$31,A76)&gt;0,0,IFERROR(CHOOSE(WEEKDAY(A76,2)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6" s="5">
        <f>IF(A76="","",SUMIFS('Agenda'!$J$2:$J$501,'Agenda'!$A$2:$A$501,A76))</f>
        <v/>
      </c>
      <c r="E76" s="5">
        <f>IF(A76="","",C76-D76)</f>
        <v/>
      </c>
      <c r="F76" s="21">
        <f>IFERROR(D76/C76,"")</f>
        <v/>
      </c>
      <c r="G76" s="29">
        <f>IF(A76="","",COUNTIFS('Agenda'!$A$2:$A$501,A76,'Agenda'!$C$2:$C$501,"Reserva",'Agenda'!$I$2:$I$501,"&lt;&gt;",'Agenda'!$I$2:$I$501,"&lt;&gt;Cancelada"))</f>
        <v/>
      </c>
      <c r="H76" s="29">
        <f>IF(A76="","",COUNTIFS('Agenda'!$A$2:$A$501,A76,'Agenda'!$O$2:$O$501,"&lt;&gt;",'Agenda'!$O$2:$O$501,"&lt;&gt;OK"))</f>
        <v/>
      </c>
    </row>
    <row r="77">
      <c r="A77" s="30">
        <f>IF(A76="","",IF(A76+1&lt;='Configuración'!$B$3,A76+1,""))</f>
        <v/>
      </c>
      <c r="B77" s="27">
        <f>IF(A77="","",IFERROR(CHOOSE(WEEKDAY(A77,2),"Lunes","Martes","Miércoles","Jueves","Viernes","Sábado","Domingo"),""))</f>
        <v/>
      </c>
      <c r="C77" s="25">
        <f>IF(A77="","",IF(COUNTIF('Configuración'!$D$2:$D$31,A77)&gt;0,0,IFERROR(CHOOSE(WEEKDAY(A77,2)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7" s="25">
        <f>IF(A77="","",SUMIFS('Agenda'!$J$2:$J$501,'Agenda'!$A$2:$A$501,A77))</f>
        <v/>
      </c>
      <c r="E77" s="25">
        <f>IF(A77="","",C77-D77)</f>
        <v/>
      </c>
      <c r="F77" s="26">
        <f>IFERROR(D77/C77,"")</f>
        <v/>
      </c>
      <c r="G77" s="31">
        <f>IF(A77="","",COUNTIFS('Agenda'!$A$2:$A$501,A77,'Agenda'!$C$2:$C$501,"Reserva",'Agenda'!$I$2:$I$501,"&lt;&gt;",'Agenda'!$I$2:$I$501,"&lt;&gt;Cancelada"))</f>
        <v/>
      </c>
      <c r="H77" s="31">
        <f>IF(A77="","",COUNTIFS('Agenda'!$A$2:$A$501,A77,'Agenda'!$O$2:$O$501,"&lt;&gt;",'Agenda'!$O$2:$O$501,"&lt;&gt;OK"))</f>
        <v/>
      </c>
    </row>
    <row r="78">
      <c r="A78" s="28">
        <f>IF(A77="","",IF(A77+1&lt;='Configuración'!$B$3,A77+1,""))</f>
        <v/>
      </c>
      <c r="B78" s="22">
        <f>IF(A78="","",IFERROR(CHOOSE(WEEKDAY(A78,2),"Lunes","Martes","Miércoles","Jueves","Viernes","Sábado","Domingo"),""))</f>
        <v/>
      </c>
      <c r="C78" s="5">
        <f>IF(A78="","",IF(COUNTIF('Configuración'!$D$2:$D$31,A78)&gt;0,0,IFERROR(CHOOSE(WEEKDAY(A78,2)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8" s="5">
        <f>IF(A78="","",SUMIFS('Agenda'!$J$2:$J$501,'Agenda'!$A$2:$A$501,A78))</f>
        <v/>
      </c>
      <c r="E78" s="5">
        <f>IF(A78="","",C78-D78)</f>
        <v/>
      </c>
      <c r="F78" s="21">
        <f>IFERROR(D78/C78,"")</f>
        <v/>
      </c>
      <c r="G78" s="29">
        <f>IF(A78="","",COUNTIFS('Agenda'!$A$2:$A$501,A78,'Agenda'!$C$2:$C$501,"Reserva",'Agenda'!$I$2:$I$501,"&lt;&gt;",'Agenda'!$I$2:$I$501,"&lt;&gt;Cancelada"))</f>
        <v/>
      </c>
      <c r="H78" s="29">
        <f>IF(A78="","",COUNTIFS('Agenda'!$A$2:$A$501,A78,'Agenda'!$O$2:$O$501,"&lt;&gt;",'Agenda'!$O$2:$O$501,"&lt;&gt;OK"))</f>
        <v/>
      </c>
    </row>
    <row r="79">
      <c r="A79" s="30">
        <f>IF(A78="","",IF(A78+1&lt;='Configuración'!$B$3,A78+1,""))</f>
        <v/>
      </c>
      <c r="B79" s="27">
        <f>IF(A79="","",IFERROR(CHOOSE(WEEKDAY(A79,2),"Lunes","Martes","Miércoles","Jueves","Viernes","Sábado","Domingo"),""))</f>
        <v/>
      </c>
      <c r="C79" s="25">
        <f>IF(A79="","",IF(COUNTIF('Configuración'!$D$2:$D$31,A79)&gt;0,0,IFERROR(CHOOSE(WEEKDAY(A79,2)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79" s="25">
        <f>IF(A79="","",SUMIFS('Agenda'!$J$2:$J$501,'Agenda'!$A$2:$A$501,A79))</f>
        <v/>
      </c>
      <c r="E79" s="25">
        <f>IF(A79="","",C79-D79)</f>
        <v/>
      </c>
      <c r="F79" s="26">
        <f>IFERROR(D79/C79,"")</f>
        <v/>
      </c>
      <c r="G79" s="31">
        <f>IF(A79="","",COUNTIFS('Agenda'!$A$2:$A$501,A79,'Agenda'!$C$2:$C$501,"Reserva",'Agenda'!$I$2:$I$501,"&lt;&gt;",'Agenda'!$I$2:$I$501,"&lt;&gt;Cancelada"))</f>
        <v/>
      </c>
      <c r="H79" s="31">
        <f>IF(A79="","",COUNTIFS('Agenda'!$A$2:$A$501,A79,'Agenda'!$O$2:$O$501,"&lt;&gt;",'Agenda'!$O$2:$O$501,"&lt;&gt;OK"))</f>
        <v/>
      </c>
    </row>
    <row r="80">
      <c r="A80" s="28">
        <f>IF(A79="","",IF(A79+1&lt;='Configuración'!$B$3,A79+1,""))</f>
        <v/>
      </c>
      <c r="B80" s="22">
        <f>IF(A80="","",IFERROR(CHOOSE(WEEKDAY(A80,2),"Lunes","Martes","Miércoles","Jueves","Viernes","Sábado","Domingo"),""))</f>
        <v/>
      </c>
      <c r="C80" s="5">
        <f>IF(A80="","",IF(COUNTIF('Configuración'!$D$2:$D$31,A80)&gt;0,0,IFERROR(CHOOSE(WEEKDAY(A80,2)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0" s="5">
        <f>IF(A80="","",SUMIFS('Agenda'!$J$2:$J$501,'Agenda'!$A$2:$A$501,A80))</f>
        <v/>
      </c>
      <c r="E80" s="5">
        <f>IF(A80="","",C80-D80)</f>
        <v/>
      </c>
      <c r="F80" s="21">
        <f>IFERROR(D80/C80,"")</f>
        <v/>
      </c>
      <c r="G80" s="29">
        <f>IF(A80="","",COUNTIFS('Agenda'!$A$2:$A$501,A80,'Agenda'!$C$2:$C$501,"Reserva",'Agenda'!$I$2:$I$501,"&lt;&gt;",'Agenda'!$I$2:$I$501,"&lt;&gt;Cancelada"))</f>
        <v/>
      </c>
      <c r="H80" s="29">
        <f>IF(A80="","",COUNTIFS('Agenda'!$A$2:$A$501,A80,'Agenda'!$O$2:$O$501,"&lt;&gt;",'Agenda'!$O$2:$O$501,"&lt;&gt;OK"))</f>
        <v/>
      </c>
    </row>
    <row r="81">
      <c r="A81" s="30">
        <f>IF(A80="","",IF(A80+1&lt;='Configuración'!$B$3,A80+1,""))</f>
        <v/>
      </c>
      <c r="B81" s="27">
        <f>IF(A81="","",IFERROR(CHOOSE(WEEKDAY(A81,2),"Lunes","Martes","Miércoles","Jueves","Viernes","Sábado","Domingo"),""))</f>
        <v/>
      </c>
      <c r="C81" s="25">
        <f>IF(A81="","",IF(COUNTIF('Configuración'!$D$2:$D$31,A81)&gt;0,0,IFERROR(CHOOSE(WEEKDAY(A81,2)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1" s="25">
        <f>IF(A81="","",SUMIFS('Agenda'!$J$2:$J$501,'Agenda'!$A$2:$A$501,A81))</f>
        <v/>
      </c>
      <c r="E81" s="25">
        <f>IF(A81="","",C81-D81)</f>
        <v/>
      </c>
      <c r="F81" s="26">
        <f>IFERROR(D81/C81,"")</f>
        <v/>
      </c>
      <c r="G81" s="31">
        <f>IF(A81="","",COUNTIFS('Agenda'!$A$2:$A$501,A81,'Agenda'!$C$2:$C$501,"Reserva",'Agenda'!$I$2:$I$501,"&lt;&gt;",'Agenda'!$I$2:$I$501,"&lt;&gt;Cancelada"))</f>
        <v/>
      </c>
      <c r="H81" s="31">
        <f>IF(A81="","",COUNTIFS('Agenda'!$A$2:$A$501,A81,'Agenda'!$O$2:$O$501,"&lt;&gt;",'Agenda'!$O$2:$O$501,"&lt;&gt;OK"))</f>
        <v/>
      </c>
    </row>
    <row r="82">
      <c r="A82" s="28">
        <f>IF(A81="","",IF(A81+1&lt;='Configuración'!$B$3,A81+1,""))</f>
        <v/>
      </c>
      <c r="B82" s="22">
        <f>IF(A82="","",IFERROR(CHOOSE(WEEKDAY(A82,2),"Lunes","Martes","Miércoles","Jueves","Viernes","Sábado","Domingo"),""))</f>
        <v/>
      </c>
      <c r="C82" s="5">
        <f>IF(A82="","",IF(COUNTIF('Configuración'!$D$2:$D$31,A82)&gt;0,0,IFERROR(CHOOSE(WEEKDAY(A82,2)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2" s="5">
        <f>IF(A82="","",SUMIFS('Agenda'!$J$2:$J$501,'Agenda'!$A$2:$A$501,A82))</f>
        <v/>
      </c>
      <c r="E82" s="5">
        <f>IF(A82="","",C82-D82)</f>
        <v/>
      </c>
      <c r="F82" s="21">
        <f>IFERROR(D82/C82,"")</f>
        <v/>
      </c>
      <c r="G82" s="29">
        <f>IF(A82="","",COUNTIFS('Agenda'!$A$2:$A$501,A82,'Agenda'!$C$2:$C$501,"Reserva",'Agenda'!$I$2:$I$501,"&lt;&gt;",'Agenda'!$I$2:$I$501,"&lt;&gt;Cancelada"))</f>
        <v/>
      </c>
      <c r="H82" s="29">
        <f>IF(A82="","",COUNTIFS('Agenda'!$A$2:$A$501,A82,'Agenda'!$O$2:$O$501,"&lt;&gt;",'Agenda'!$O$2:$O$501,"&lt;&gt;OK"))</f>
        <v/>
      </c>
    </row>
    <row r="83">
      <c r="A83" s="30">
        <f>IF(A82="","",IF(A82+1&lt;='Configuración'!$B$3,A82+1,""))</f>
        <v/>
      </c>
      <c r="B83" s="27">
        <f>IF(A83="","",IFERROR(CHOOSE(WEEKDAY(A83,2),"Lunes","Martes","Miércoles","Jueves","Viernes","Sábado","Domingo"),""))</f>
        <v/>
      </c>
      <c r="C83" s="25">
        <f>IF(A83="","",IF(COUNTIF('Configuración'!$D$2:$D$31,A83)&gt;0,0,IFERROR(CHOOSE(WEEKDAY(A83,2)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3" s="25">
        <f>IF(A83="","",SUMIFS('Agenda'!$J$2:$J$501,'Agenda'!$A$2:$A$501,A83))</f>
        <v/>
      </c>
      <c r="E83" s="25">
        <f>IF(A83="","",C83-D83)</f>
        <v/>
      </c>
      <c r="F83" s="26">
        <f>IFERROR(D83/C83,"")</f>
        <v/>
      </c>
      <c r="G83" s="31">
        <f>IF(A83="","",COUNTIFS('Agenda'!$A$2:$A$501,A83,'Agenda'!$C$2:$C$501,"Reserva",'Agenda'!$I$2:$I$501,"&lt;&gt;",'Agenda'!$I$2:$I$501,"&lt;&gt;Cancelada"))</f>
        <v/>
      </c>
      <c r="H83" s="31">
        <f>IF(A83="","",COUNTIFS('Agenda'!$A$2:$A$501,A83,'Agenda'!$O$2:$O$501,"&lt;&gt;",'Agenda'!$O$2:$O$501,"&lt;&gt;OK"))</f>
        <v/>
      </c>
    </row>
    <row r="84">
      <c r="A84" s="28">
        <f>IF(A83="","",IF(A83+1&lt;='Configuración'!$B$3,A83+1,""))</f>
        <v/>
      </c>
      <c r="B84" s="22">
        <f>IF(A84="","",IFERROR(CHOOSE(WEEKDAY(A84,2),"Lunes","Martes","Miércoles","Jueves","Viernes","Sábado","Domingo"),""))</f>
        <v/>
      </c>
      <c r="C84" s="5">
        <f>IF(A84="","",IF(COUNTIF('Configuración'!$D$2:$D$31,A84)&gt;0,0,IFERROR(CHOOSE(WEEKDAY(A84,2)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4" s="5">
        <f>IF(A84="","",SUMIFS('Agenda'!$J$2:$J$501,'Agenda'!$A$2:$A$501,A84))</f>
        <v/>
      </c>
      <c r="E84" s="5">
        <f>IF(A84="","",C84-D84)</f>
        <v/>
      </c>
      <c r="F84" s="21">
        <f>IFERROR(D84/C84,"")</f>
        <v/>
      </c>
      <c r="G84" s="29">
        <f>IF(A84="","",COUNTIFS('Agenda'!$A$2:$A$501,A84,'Agenda'!$C$2:$C$501,"Reserva",'Agenda'!$I$2:$I$501,"&lt;&gt;",'Agenda'!$I$2:$I$501,"&lt;&gt;Cancelada"))</f>
        <v/>
      </c>
      <c r="H84" s="29">
        <f>IF(A84="","",COUNTIFS('Agenda'!$A$2:$A$501,A84,'Agenda'!$O$2:$O$501,"&lt;&gt;",'Agenda'!$O$2:$O$501,"&lt;&gt;OK"))</f>
        <v/>
      </c>
    </row>
    <row r="85">
      <c r="A85" s="30">
        <f>IF(A84="","",IF(A84+1&lt;='Configuración'!$B$3,A84+1,""))</f>
        <v/>
      </c>
      <c r="B85" s="27">
        <f>IF(A85="","",IFERROR(CHOOSE(WEEKDAY(A85,2),"Lunes","Martes","Miércoles","Jueves","Viernes","Sábado","Domingo"),""))</f>
        <v/>
      </c>
      <c r="C85" s="25">
        <f>IF(A85="","",IF(COUNTIF('Configuración'!$D$2:$D$31,A85)&gt;0,0,IFERROR(CHOOSE(WEEKDAY(A85,2)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5" s="25">
        <f>IF(A85="","",SUMIFS('Agenda'!$J$2:$J$501,'Agenda'!$A$2:$A$501,A85))</f>
        <v/>
      </c>
      <c r="E85" s="25">
        <f>IF(A85="","",C85-D85)</f>
        <v/>
      </c>
      <c r="F85" s="26">
        <f>IFERROR(D85/C85,"")</f>
        <v/>
      </c>
      <c r="G85" s="31">
        <f>IF(A85="","",COUNTIFS('Agenda'!$A$2:$A$501,A85,'Agenda'!$C$2:$C$501,"Reserva",'Agenda'!$I$2:$I$501,"&lt;&gt;",'Agenda'!$I$2:$I$501,"&lt;&gt;Cancelada"))</f>
        <v/>
      </c>
      <c r="H85" s="31">
        <f>IF(A85="","",COUNTIFS('Agenda'!$A$2:$A$501,A85,'Agenda'!$O$2:$O$501,"&lt;&gt;",'Agenda'!$O$2:$O$501,"&lt;&gt;OK"))</f>
        <v/>
      </c>
    </row>
    <row r="86">
      <c r="A86" s="28">
        <f>IF(A85="","",IF(A85+1&lt;='Configuración'!$B$3,A85+1,""))</f>
        <v/>
      </c>
      <c r="B86" s="22">
        <f>IF(A86="","",IFERROR(CHOOSE(WEEKDAY(A86,2),"Lunes","Martes","Miércoles","Jueves","Viernes","Sábado","Domingo"),""))</f>
        <v/>
      </c>
      <c r="C86" s="5">
        <f>IF(A86="","",IF(COUNTIF('Configuración'!$D$2:$D$31,A86)&gt;0,0,IFERROR(CHOOSE(WEEKDAY(A86,2)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6" s="5">
        <f>IF(A86="","",SUMIFS('Agenda'!$J$2:$J$501,'Agenda'!$A$2:$A$501,A86))</f>
        <v/>
      </c>
      <c r="E86" s="5">
        <f>IF(A86="","",C86-D86)</f>
        <v/>
      </c>
      <c r="F86" s="21">
        <f>IFERROR(D86/C86,"")</f>
        <v/>
      </c>
      <c r="G86" s="29">
        <f>IF(A86="","",COUNTIFS('Agenda'!$A$2:$A$501,A86,'Agenda'!$C$2:$C$501,"Reserva",'Agenda'!$I$2:$I$501,"&lt;&gt;",'Agenda'!$I$2:$I$501,"&lt;&gt;Cancelada"))</f>
        <v/>
      </c>
      <c r="H86" s="29">
        <f>IF(A86="","",COUNTIFS('Agenda'!$A$2:$A$501,A86,'Agenda'!$O$2:$O$501,"&lt;&gt;",'Agenda'!$O$2:$O$501,"&lt;&gt;OK"))</f>
        <v/>
      </c>
    </row>
    <row r="87">
      <c r="A87" s="30">
        <f>IF(A86="","",IF(A86+1&lt;='Configuración'!$B$3,A86+1,""))</f>
        <v/>
      </c>
      <c r="B87" s="27">
        <f>IF(A87="","",IFERROR(CHOOSE(WEEKDAY(A87,2),"Lunes","Martes","Miércoles","Jueves","Viernes","Sábado","Domingo"),""))</f>
        <v/>
      </c>
      <c r="C87" s="25">
        <f>IF(A87="","",IF(COUNTIF('Configuración'!$D$2:$D$31,A87)&gt;0,0,IFERROR(CHOOSE(WEEKDAY(A87,2)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7" s="25">
        <f>IF(A87="","",SUMIFS('Agenda'!$J$2:$J$501,'Agenda'!$A$2:$A$501,A87))</f>
        <v/>
      </c>
      <c r="E87" s="25">
        <f>IF(A87="","",C87-D87)</f>
        <v/>
      </c>
      <c r="F87" s="26">
        <f>IFERROR(D87/C87,"")</f>
        <v/>
      </c>
      <c r="G87" s="31">
        <f>IF(A87="","",COUNTIFS('Agenda'!$A$2:$A$501,A87,'Agenda'!$C$2:$C$501,"Reserva",'Agenda'!$I$2:$I$501,"&lt;&gt;",'Agenda'!$I$2:$I$501,"&lt;&gt;Cancelada"))</f>
        <v/>
      </c>
      <c r="H87" s="31">
        <f>IF(A87="","",COUNTIFS('Agenda'!$A$2:$A$501,A87,'Agenda'!$O$2:$O$501,"&lt;&gt;",'Agenda'!$O$2:$O$501,"&lt;&gt;OK"))</f>
        <v/>
      </c>
    </row>
    <row r="88">
      <c r="A88" s="28">
        <f>IF(A87="","",IF(A87+1&lt;='Configuración'!$B$3,A87+1,""))</f>
        <v/>
      </c>
      <c r="B88" s="22">
        <f>IF(A88="","",IFERROR(CHOOSE(WEEKDAY(A88,2),"Lunes","Martes","Miércoles","Jueves","Viernes","Sábado","Domingo"),""))</f>
        <v/>
      </c>
      <c r="C88" s="5">
        <f>IF(A88="","",IF(COUNTIF('Configuración'!$D$2:$D$31,A88)&gt;0,0,IFERROR(CHOOSE(WEEKDAY(A88,2)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8" s="5">
        <f>IF(A88="","",SUMIFS('Agenda'!$J$2:$J$501,'Agenda'!$A$2:$A$501,A88))</f>
        <v/>
      </c>
      <c r="E88" s="5">
        <f>IF(A88="","",C88-D88)</f>
        <v/>
      </c>
      <c r="F88" s="21">
        <f>IFERROR(D88/C88,"")</f>
        <v/>
      </c>
      <c r="G88" s="29">
        <f>IF(A88="","",COUNTIFS('Agenda'!$A$2:$A$501,A88,'Agenda'!$C$2:$C$501,"Reserva",'Agenda'!$I$2:$I$501,"&lt;&gt;",'Agenda'!$I$2:$I$501,"&lt;&gt;Cancelada"))</f>
        <v/>
      </c>
      <c r="H88" s="29">
        <f>IF(A88="","",COUNTIFS('Agenda'!$A$2:$A$501,A88,'Agenda'!$O$2:$O$501,"&lt;&gt;",'Agenda'!$O$2:$O$501,"&lt;&gt;OK"))</f>
        <v/>
      </c>
    </row>
    <row r="89">
      <c r="A89" s="30">
        <f>IF(A88="","",IF(A88+1&lt;='Configuración'!$B$3,A88+1,""))</f>
        <v/>
      </c>
      <c r="B89" s="27">
        <f>IF(A89="","",IFERROR(CHOOSE(WEEKDAY(A89,2),"Lunes","Martes","Miércoles","Jueves","Viernes","Sábado","Domingo"),""))</f>
        <v/>
      </c>
      <c r="C89" s="25">
        <f>IF(A89="","",IF(COUNTIF('Configuración'!$D$2:$D$31,A89)&gt;0,0,IFERROR(CHOOSE(WEEKDAY(A89,2)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89" s="25">
        <f>IF(A89="","",SUMIFS('Agenda'!$J$2:$J$501,'Agenda'!$A$2:$A$501,A89))</f>
        <v/>
      </c>
      <c r="E89" s="25">
        <f>IF(A89="","",C89-D89)</f>
        <v/>
      </c>
      <c r="F89" s="26">
        <f>IFERROR(D89/C89,"")</f>
        <v/>
      </c>
      <c r="G89" s="31">
        <f>IF(A89="","",COUNTIFS('Agenda'!$A$2:$A$501,A89,'Agenda'!$C$2:$C$501,"Reserva",'Agenda'!$I$2:$I$501,"&lt;&gt;",'Agenda'!$I$2:$I$501,"&lt;&gt;Cancelada"))</f>
        <v/>
      </c>
      <c r="H89" s="31">
        <f>IF(A89="","",COUNTIFS('Agenda'!$A$2:$A$501,A89,'Agenda'!$O$2:$O$501,"&lt;&gt;",'Agenda'!$O$2:$O$501,"&lt;&gt;OK"))</f>
        <v/>
      </c>
    </row>
    <row r="90">
      <c r="A90" s="28">
        <f>IF(A89="","",IF(A89+1&lt;='Configuración'!$B$3,A89+1,""))</f>
        <v/>
      </c>
      <c r="B90" s="22">
        <f>IF(A90="","",IFERROR(CHOOSE(WEEKDAY(A90,2),"Lunes","Martes","Miércoles","Jueves","Viernes","Sábado","Domingo"),""))</f>
        <v/>
      </c>
      <c r="C90" s="5">
        <f>IF(A90="","",IF(COUNTIF('Configuración'!$D$2:$D$31,A90)&gt;0,0,IFERROR(CHOOSE(WEEKDAY(A90,2)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0" s="5">
        <f>IF(A90="","",SUMIFS('Agenda'!$J$2:$J$501,'Agenda'!$A$2:$A$501,A90))</f>
        <v/>
      </c>
      <c r="E90" s="5">
        <f>IF(A90="","",C90-D90)</f>
        <v/>
      </c>
      <c r="F90" s="21">
        <f>IFERROR(D90/C90,"")</f>
        <v/>
      </c>
      <c r="G90" s="29">
        <f>IF(A90="","",COUNTIFS('Agenda'!$A$2:$A$501,A90,'Agenda'!$C$2:$C$501,"Reserva",'Agenda'!$I$2:$I$501,"&lt;&gt;",'Agenda'!$I$2:$I$501,"&lt;&gt;Cancelada"))</f>
        <v/>
      </c>
      <c r="H90" s="29">
        <f>IF(A90="","",COUNTIFS('Agenda'!$A$2:$A$501,A90,'Agenda'!$O$2:$O$501,"&lt;&gt;",'Agenda'!$O$2:$O$501,"&lt;&gt;OK"))</f>
        <v/>
      </c>
    </row>
    <row r="91">
      <c r="A91" s="30">
        <f>IF(A90="","",IF(A90+1&lt;='Configuración'!$B$3,A90+1,""))</f>
        <v/>
      </c>
      <c r="B91" s="27">
        <f>IF(A91="","",IFERROR(CHOOSE(WEEKDAY(A91,2),"Lunes","Martes","Miércoles","Jueves","Viernes","Sábado","Domingo"),""))</f>
        <v/>
      </c>
      <c r="C91" s="25">
        <f>IF(A91="","",IF(COUNTIF('Configuración'!$D$2:$D$31,A91)&gt;0,0,IFERROR(CHOOSE(WEEKDAY(A91,2)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1" s="25">
        <f>IF(A91="","",SUMIFS('Agenda'!$J$2:$J$501,'Agenda'!$A$2:$A$501,A91))</f>
        <v/>
      </c>
      <c r="E91" s="25">
        <f>IF(A91="","",C91-D91)</f>
        <v/>
      </c>
      <c r="F91" s="26">
        <f>IFERROR(D91/C91,"")</f>
        <v/>
      </c>
      <c r="G91" s="31">
        <f>IF(A91="","",COUNTIFS('Agenda'!$A$2:$A$501,A91,'Agenda'!$C$2:$C$501,"Reserva",'Agenda'!$I$2:$I$501,"&lt;&gt;",'Agenda'!$I$2:$I$501,"&lt;&gt;Cancelada"))</f>
        <v/>
      </c>
      <c r="H91" s="31">
        <f>IF(A91="","",COUNTIFS('Agenda'!$A$2:$A$501,A91,'Agenda'!$O$2:$O$501,"&lt;&gt;",'Agenda'!$O$2:$O$501,"&lt;&gt;OK"))</f>
        <v/>
      </c>
    </row>
    <row r="92">
      <c r="A92" s="28">
        <f>IF(A91="","",IF(A91+1&lt;='Configuración'!$B$3,A91+1,""))</f>
        <v/>
      </c>
      <c r="B92" s="22">
        <f>IF(A92="","",IFERROR(CHOOSE(WEEKDAY(A92,2),"Lunes","Martes","Miércoles","Jueves","Viernes","Sábado","Domingo"),""))</f>
        <v/>
      </c>
      <c r="C92" s="5">
        <f>IF(A92="","",IF(COUNTIF('Configuración'!$D$2:$D$31,A92)&gt;0,0,IFERROR(CHOOSE(WEEKDAY(A92,2)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2" s="5">
        <f>IF(A92="","",SUMIFS('Agenda'!$J$2:$J$501,'Agenda'!$A$2:$A$501,A92))</f>
        <v/>
      </c>
      <c r="E92" s="5">
        <f>IF(A92="","",C92-D92)</f>
        <v/>
      </c>
      <c r="F92" s="21">
        <f>IFERROR(D92/C92,"")</f>
        <v/>
      </c>
      <c r="G92" s="29">
        <f>IF(A92="","",COUNTIFS('Agenda'!$A$2:$A$501,A92,'Agenda'!$C$2:$C$501,"Reserva",'Agenda'!$I$2:$I$501,"&lt;&gt;",'Agenda'!$I$2:$I$501,"&lt;&gt;Cancelada"))</f>
        <v/>
      </c>
      <c r="H92" s="29">
        <f>IF(A92="","",COUNTIFS('Agenda'!$A$2:$A$501,A92,'Agenda'!$O$2:$O$501,"&lt;&gt;",'Agenda'!$O$2:$O$501,"&lt;&gt;OK"))</f>
        <v/>
      </c>
    </row>
    <row r="93">
      <c r="A93" s="30">
        <f>IF(A92="","",IF(A92+1&lt;='Configuración'!$B$3,A92+1,""))</f>
        <v/>
      </c>
      <c r="B93" s="27">
        <f>IF(A93="","",IFERROR(CHOOSE(WEEKDAY(A93,2),"Lunes","Martes","Miércoles","Jueves","Viernes","Sábado","Domingo"),""))</f>
        <v/>
      </c>
      <c r="C93" s="25">
        <f>IF(A93="","",IF(COUNTIF('Configuración'!$D$2:$D$31,A93)&gt;0,0,IFERROR(CHOOSE(WEEKDAY(A93,2)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3" s="25">
        <f>IF(A93="","",SUMIFS('Agenda'!$J$2:$J$501,'Agenda'!$A$2:$A$501,A93))</f>
        <v/>
      </c>
      <c r="E93" s="25">
        <f>IF(A93="","",C93-D93)</f>
        <v/>
      </c>
      <c r="F93" s="26">
        <f>IFERROR(D93/C93,"")</f>
        <v/>
      </c>
      <c r="G93" s="31">
        <f>IF(A93="","",COUNTIFS('Agenda'!$A$2:$A$501,A93,'Agenda'!$C$2:$C$501,"Reserva",'Agenda'!$I$2:$I$501,"&lt;&gt;",'Agenda'!$I$2:$I$501,"&lt;&gt;Cancelada"))</f>
        <v/>
      </c>
      <c r="H93" s="31">
        <f>IF(A93="","",COUNTIFS('Agenda'!$A$2:$A$501,A93,'Agenda'!$O$2:$O$501,"&lt;&gt;",'Agenda'!$O$2:$O$501,"&lt;&gt;OK"))</f>
        <v/>
      </c>
    </row>
    <row r="94">
      <c r="A94" s="28">
        <f>IF(A93="","",IF(A93+1&lt;='Configuración'!$B$3,A93+1,""))</f>
        <v/>
      </c>
      <c r="B94" s="22">
        <f>IF(A94="","",IFERROR(CHOOSE(WEEKDAY(A94,2),"Lunes","Martes","Miércoles","Jueves","Viernes","Sábado","Domingo"),""))</f>
        <v/>
      </c>
      <c r="C94" s="5">
        <f>IF(A94="","",IF(COUNTIF('Configuración'!$D$2:$D$31,A94)&gt;0,0,IFERROR(CHOOSE(WEEKDAY(A94,2)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4" s="5">
        <f>IF(A94="","",SUMIFS('Agenda'!$J$2:$J$501,'Agenda'!$A$2:$A$501,A94))</f>
        <v/>
      </c>
      <c r="E94" s="5">
        <f>IF(A94="","",C94-D94)</f>
        <v/>
      </c>
      <c r="F94" s="21">
        <f>IFERROR(D94/C94,"")</f>
        <v/>
      </c>
      <c r="G94" s="29">
        <f>IF(A94="","",COUNTIFS('Agenda'!$A$2:$A$501,A94,'Agenda'!$C$2:$C$501,"Reserva",'Agenda'!$I$2:$I$501,"&lt;&gt;",'Agenda'!$I$2:$I$501,"&lt;&gt;Cancelada"))</f>
        <v/>
      </c>
      <c r="H94" s="29">
        <f>IF(A94="","",COUNTIFS('Agenda'!$A$2:$A$501,A94,'Agenda'!$O$2:$O$501,"&lt;&gt;",'Agenda'!$O$2:$O$501,"&lt;&gt;OK"))</f>
        <v/>
      </c>
    </row>
    <row r="95">
      <c r="A95" s="30">
        <f>IF(A94="","",IF(A94+1&lt;='Configuración'!$B$3,A94+1,""))</f>
        <v/>
      </c>
      <c r="B95" s="27">
        <f>IF(A95="","",IFERROR(CHOOSE(WEEKDAY(A95,2),"Lunes","Martes","Miércoles","Jueves","Viernes","Sábado","Domingo"),""))</f>
        <v/>
      </c>
      <c r="C95" s="25">
        <f>IF(A95="","",IF(COUNTIF('Configuración'!$D$2:$D$31,A95)&gt;0,0,IFERROR(CHOOSE(WEEKDAY(A95,2)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5" s="25">
        <f>IF(A95="","",SUMIFS('Agenda'!$J$2:$J$501,'Agenda'!$A$2:$A$501,A95))</f>
        <v/>
      </c>
      <c r="E95" s="25">
        <f>IF(A95="","",C95-D95)</f>
        <v/>
      </c>
      <c r="F95" s="26">
        <f>IFERROR(D95/C95,"")</f>
        <v/>
      </c>
      <c r="G95" s="31">
        <f>IF(A95="","",COUNTIFS('Agenda'!$A$2:$A$501,A95,'Agenda'!$C$2:$C$501,"Reserva",'Agenda'!$I$2:$I$501,"&lt;&gt;",'Agenda'!$I$2:$I$501,"&lt;&gt;Cancelada"))</f>
        <v/>
      </c>
      <c r="H95" s="31">
        <f>IF(A95="","",COUNTIFS('Agenda'!$A$2:$A$501,A95,'Agenda'!$O$2:$O$501,"&lt;&gt;",'Agenda'!$O$2:$O$501,"&lt;&gt;OK"))</f>
        <v/>
      </c>
    </row>
    <row r="96">
      <c r="A96" s="28">
        <f>IF(A95="","",IF(A95+1&lt;='Configuración'!$B$3,A95+1,""))</f>
        <v/>
      </c>
      <c r="B96" s="22">
        <f>IF(A96="","",IFERROR(CHOOSE(WEEKDAY(A96,2),"Lunes","Martes","Miércoles","Jueves","Viernes","Sábado","Domingo"),""))</f>
        <v/>
      </c>
      <c r="C96" s="5">
        <f>IF(A96="","",IF(COUNTIF('Configuración'!$D$2:$D$31,A96)&gt;0,0,IFERROR(CHOOSE(WEEKDAY(A96,2)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6" s="5">
        <f>IF(A96="","",SUMIFS('Agenda'!$J$2:$J$501,'Agenda'!$A$2:$A$501,A96))</f>
        <v/>
      </c>
      <c r="E96" s="5">
        <f>IF(A96="","",C96-D96)</f>
        <v/>
      </c>
      <c r="F96" s="21">
        <f>IFERROR(D96/C96,"")</f>
        <v/>
      </c>
      <c r="G96" s="29">
        <f>IF(A96="","",COUNTIFS('Agenda'!$A$2:$A$501,A96,'Agenda'!$C$2:$C$501,"Reserva",'Agenda'!$I$2:$I$501,"&lt;&gt;",'Agenda'!$I$2:$I$501,"&lt;&gt;Cancelada"))</f>
        <v/>
      </c>
      <c r="H96" s="29">
        <f>IF(A96="","",COUNTIFS('Agenda'!$A$2:$A$501,A96,'Agenda'!$O$2:$O$501,"&lt;&gt;",'Agenda'!$O$2:$O$501,"&lt;&gt;OK"))</f>
        <v/>
      </c>
    </row>
    <row r="97">
      <c r="A97" s="30">
        <f>IF(A96="","",IF(A96+1&lt;='Configuración'!$B$3,A96+1,""))</f>
        <v/>
      </c>
      <c r="B97" s="27">
        <f>IF(A97="","",IFERROR(CHOOSE(WEEKDAY(A97,2),"Lunes","Martes","Miércoles","Jueves","Viernes","Sábado","Domingo"),""))</f>
        <v/>
      </c>
      <c r="C97" s="25">
        <f>IF(A97="","",IF(COUNTIF('Configuración'!$D$2:$D$31,A97)&gt;0,0,IFERROR(CHOOSE(WEEKDAY(A97,2)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7" s="25">
        <f>IF(A97="","",SUMIFS('Agenda'!$J$2:$J$501,'Agenda'!$A$2:$A$501,A97))</f>
        <v/>
      </c>
      <c r="E97" s="25">
        <f>IF(A97="","",C97-D97)</f>
        <v/>
      </c>
      <c r="F97" s="26">
        <f>IFERROR(D97/C97,"")</f>
        <v/>
      </c>
      <c r="G97" s="31">
        <f>IF(A97="","",COUNTIFS('Agenda'!$A$2:$A$501,A97,'Agenda'!$C$2:$C$501,"Reserva",'Agenda'!$I$2:$I$501,"&lt;&gt;",'Agenda'!$I$2:$I$501,"&lt;&gt;Cancelada"))</f>
        <v/>
      </c>
      <c r="H97" s="31">
        <f>IF(A97="","",COUNTIFS('Agenda'!$A$2:$A$501,A97,'Agenda'!$O$2:$O$501,"&lt;&gt;",'Agenda'!$O$2:$O$501,"&lt;&gt;OK"))</f>
        <v/>
      </c>
    </row>
    <row r="98">
      <c r="A98" s="28">
        <f>IF(A97="","",IF(A97+1&lt;='Configuración'!$B$3,A97+1,""))</f>
        <v/>
      </c>
      <c r="B98" s="22">
        <f>IF(A98="","",IFERROR(CHOOSE(WEEKDAY(A98,2),"Lunes","Martes","Miércoles","Jueves","Viernes","Sábado","Domingo"),""))</f>
        <v/>
      </c>
      <c r="C98" s="5">
        <f>IF(A98="","",IF(COUNTIF('Configuración'!$D$2:$D$31,A98)&gt;0,0,IFERROR(CHOOSE(WEEKDAY(A98,2)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8" s="5">
        <f>IF(A98="","",SUMIFS('Agenda'!$J$2:$J$501,'Agenda'!$A$2:$A$501,A98))</f>
        <v/>
      </c>
      <c r="E98" s="5">
        <f>IF(A98="","",C98-D98)</f>
        <v/>
      </c>
      <c r="F98" s="21">
        <f>IFERROR(D98/C98,"")</f>
        <v/>
      </c>
      <c r="G98" s="29">
        <f>IF(A98="","",COUNTIFS('Agenda'!$A$2:$A$501,A98,'Agenda'!$C$2:$C$501,"Reserva",'Agenda'!$I$2:$I$501,"&lt;&gt;",'Agenda'!$I$2:$I$501,"&lt;&gt;Cancelada"))</f>
        <v/>
      </c>
      <c r="H98" s="29">
        <f>IF(A98="","",COUNTIFS('Agenda'!$A$2:$A$501,A98,'Agenda'!$O$2:$O$501,"&lt;&gt;",'Agenda'!$O$2:$O$501,"&lt;&gt;OK"))</f>
        <v/>
      </c>
    </row>
    <row r="99">
      <c r="A99" s="30">
        <f>IF(A98="","",IF(A98+1&lt;='Configuración'!$B$3,A98+1,""))</f>
        <v/>
      </c>
      <c r="B99" s="27">
        <f>IF(A99="","",IFERROR(CHOOSE(WEEKDAY(A99,2),"Lunes","Martes","Miércoles","Jueves","Viernes","Sábado","Domingo"),""))</f>
        <v/>
      </c>
      <c r="C99" s="25">
        <f>IF(A99="","",IF(COUNTIF('Configuración'!$D$2:$D$31,A99)&gt;0,0,IFERROR(CHOOSE(WEEKDAY(A99,2)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99" s="25">
        <f>IF(A99="","",SUMIFS('Agenda'!$J$2:$J$501,'Agenda'!$A$2:$A$501,A99))</f>
        <v/>
      </c>
      <c r="E99" s="25">
        <f>IF(A99="","",C99-D99)</f>
        <v/>
      </c>
      <c r="F99" s="26">
        <f>IFERROR(D99/C99,"")</f>
        <v/>
      </c>
      <c r="G99" s="31">
        <f>IF(A99="","",COUNTIFS('Agenda'!$A$2:$A$501,A99,'Agenda'!$C$2:$C$501,"Reserva",'Agenda'!$I$2:$I$501,"&lt;&gt;",'Agenda'!$I$2:$I$501,"&lt;&gt;Cancelada"))</f>
        <v/>
      </c>
      <c r="H99" s="31">
        <f>IF(A99="","",COUNTIFS('Agenda'!$A$2:$A$501,A99,'Agenda'!$O$2:$O$501,"&lt;&gt;",'Agenda'!$O$2:$O$501,"&lt;&gt;OK"))</f>
        <v/>
      </c>
    </row>
    <row r="100">
      <c r="A100" s="28">
        <f>IF(A99="","",IF(A99+1&lt;='Configuración'!$B$3,A99+1,""))</f>
        <v/>
      </c>
      <c r="B100" s="22">
        <f>IF(A100="","",IFERROR(CHOOSE(WEEKDAY(A100,2),"Lunes","Martes","Miércoles","Jueves","Viernes","Sábado","Domingo"),""))</f>
        <v/>
      </c>
      <c r="C100" s="5">
        <f>IF(A100="","",IF(COUNTIF('Configuración'!$D$2:$D$31,A100)&gt;0,0,IFERROR(CHOOSE(WEEKDAY(A100,2)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0" s="5">
        <f>IF(A100="","",SUMIFS('Agenda'!$J$2:$J$501,'Agenda'!$A$2:$A$501,A100))</f>
        <v/>
      </c>
      <c r="E100" s="5">
        <f>IF(A100="","",C100-D100)</f>
        <v/>
      </c>
      <c r="F100" s="21">
        <f>IFERROR(D100/C100,"")</f>
        <v/>
      </c>
      <c r="G100" s="29">
        <f>IF(A100="","",COUNTIFS('Agenda'!$A$2:$A$501,A100,'Agenda'!$C$2:$C$501,"Reserva",'Agenda'!$I$2:$I$501,"&lt;&gt;",'Agenda'!$I$2:$I$501,"&lt;&gt;Cancelada"))</f>
        <v/>
      </c>
      <c r="H100" s="29">
        <f>IF(A100="","",COUNTIFS('Agenda'!$A$2:$A$501,A100,'Agenda'!$O$2:$O$501,"&lt;&gt;",'Agenda'!$O$2:$O$501,"&lt;&gt;OK"))</f>
        <v/>
      </c>
    </row>
    <row r="101">
      <c r="A101" s="30">
        <f>IF(A100="","",IF(A100+1&lt;='Configuración'!$B$3,A100+1,""))</f>
        <v/>
      </c>
      <c r="B101" s="27">
        <f>IF(A101="","",IFERROR(CHOOSE(WEEKDAY(A101,2),"Lunes","Martes","Miércoles","Jueves","Viernes","Sábado","Domingo"),""))</f>
        <v/>
      </c>
      <c r="C101" s="25">
        <f>IF(A101="","",IF(COUNTIF('Configuración'!$D$2:$D$31,A101)&gt;0,0,IFERROR(CHOOSE(WEEKDAY(A101,2)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1" s="25">
        <f>IF(A101="","",SUMIFS('Agenda'!$J$2:$J$501,'Agenda'!$A$2:$A$501,A101))</f>
        <v/>
      </c>
      <c r="E101" s="25">
        <f>IF(A101="","",C101-D101)</f>
        <v/>
      </c>
      <c r="F101" s="26">
        <f>IFERROR(D101/C101,"")</f>
        <v/>
      </c>
      <c r="G101" s="31">
        <f>IF(A101="","",COUNTIFS('Agenda'!$A$2:$A$501,A101,'Agenda'!$C$2:$C$501,"Reserva",'Agenda'!$I$2:$I$501,"&lt;&gt;",'Agenda'!$I$2:$I$501,"&lt;&gt;Cancelada"))</f>
        <v/>
      </c>
      <c r="H101" s="31">
        <f>IF(A101="","",COUNTIFS('Agenda'!$A$2:$A$501,A101,'Agenda'!$O$2:$O$501,"&lt;&gt;",'Agenda'!$O$2:$O$501,"&lt;&gt;OK"))</f>
        <v/>
      </c>
    </row>
    <row r="102">
      <c r="A102" s="28">
        <f>IF(A101="","",IF(A101+1&lt;='Configuración'!$B$3,A101+1,""))</f>
        <v/>
      </c>
      <c r="B102" s="22">
        <f>IF(A102="","",IFERROR(CHOOSE(WEEKDAY(A102,2),"Lunes","Martes","Miércoles","Jueves","Viernes","Sábado","Domingo"),""))</f>
        <v/>
      </c>
      <c r="C102" s="5">
        <f>IF(A102="","",IF(COUNTIF('Configuración'!$D$2:$D$31,A102)&gt;0,0,IFERROR(CHOOSE(WEEKDAY(A102,2)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2" s="5">
        <f>IF(A102="","",SUMIFS('Agenda'!$J$2:$J$501,'Agenda'!$A$2:$A$501,A102))</f>
        <v/>
      </c>
      <c r="E102" s="5">
        <f>IF(A102="","",C102-D102)</f>
        <v/>
      </c>
      <c r="F102" s="21">
        <f>IFERROR(D102/C102,"")</f>
        <v/>
      </c>
      <c r="G102" s="29">
        <f>IF(A102="","",COUNTIFS('Agenda'!$A$2:$A$501,A102,'Agenda'!$C$2:$C$501,"Reserva",'Agenda'!$I$2:$I$501,"&lt;&gt;",'Agenda'!$I$2:$I$501,"&lt;&gt;Cancelada"))</f>
        <v/>
      </c>
      <c r="H102" s="29">
        <f>IF(A102="","",COUNTIFS('Agenda'!$A$2:$A$501,A102,'Agenda'!$O$2:$O$501,"&lt;&gt;",'Agenda'!$O$2:$O$501,"&lt;&gt;OK"))</f>
        <v/>
      </c>
    </row>
    <row r="103">
      <c r="A103" s="30">
        <f>IF(A102="","",IF(A102+1&lt;='Configuración'!$B$3,A102+1,""))</f>
        <v/>
      </c>
      <c r="B103" s="27">
        <f>IF(A103="","",IFERROR(CHOOSE(WEEKDAY(A103,2),"Lunes","Martes","Miércoles","Jueves","Viernes","Sábado","Domingo"),""))</f>
        <v/>
      </c>
      <c r="C103" s="25">
        <f>IF(A103="","",IF(COUNTIF('Configuración'!$D$2:$D$31,A103)&gt;0,0,IFERROR(CHOOSE(WEEKDAY(A103,2)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3" s="25">
        <f>IF(A103="","",SUMIFS('Agenda'!$J$2:$J$501,'Agenda'!$A$2:$A$501,A103))</f>
        <v/>
      </c>
      <c r="E103" s="25">
        <f>IF(A103="","",C103-D103)</f>
        <v/>
      </c>
      <c r="F103" s="26">
        <f>IFERROR(D103/C103,"")</f>
        <v/>
      </c>
      <c r="G103" s="31">
        <f>IF(A103="","",COUNTIFS('Agenda'!$A$2:$A$501,A103,'Agenda'!$C$2:$C$501,"Reserva",'Agenda'!$I$2:$I$501,"&lt;&gt;",'Agenda'!$I$2:$I$501,"&lt;&gt;Cancelada"))</f>
        <v/>
      </c>
      <c r="H103" s="31">
        <f>IF(A103="","",COUNTIFS('Agenda'!$A$2:$A$501,A103,'Agenda'!$O$2:$O$501,"&lt;&gt;",'Agenda'!$O$2:$O$501,"&lt;&gt;OK"))</f>
        <v/>
      </c>
    </row>
    <row r="104">
      <c r="A104" s="28">
        <f>IF(A103="","",IF(A103+1&lt;='Configuración'!$B$3,A103+1,""))</f>
        <v/>
      </c>
      <c r="B104" s="22">
        <f>IF(A104="","",IFERROR(CHOOSE(WEEKDAY(A104,2),"Lunes","Martes","Miércoles","Jueves","Viernes","Sábado","Domingo"),""))</f>
        <v/>
      </c>
      <c r="C104" s="5">
        <f>IF(A104="","",IF(COUNTIF('Configuración'!$D$2:$D$31,A104)&gt;0,0,IFERROR(CHOOSE(WEEKDAY(A104,2)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4" s="5">
        <f>IF(A104="","",SUMIFS('Agenda'!$J$2:$J$501,'Agenda'!$A$2:$A$501,A104))</f>
        <v/>
      </c>
      <c r="E104" s="5">
        <f>IF(A104="","",C104-D104)</f>
        <v/>
      </c>
      <c r="F104" s="21">
        <f>IFERROR(D104/C104,"")</f>
        <v/>
      </c>
      <c r="G104" s="29">
        <f>IF(A104="","",COUNTIFS('Agenda'!$A$2:$A$501,A104,'Agenda'!$C$2:$C$501,"Reserva",'Agenda'!$I$2:$I$501,"&lt;&gt;",'Agenda'!$I$2:$I$501,"&lt;&gt;Cancelada"))</f>
        <v/>
      </c>
      <c r="H104" s="29">
        <f>IF(A104="","",COUNTIFS('Agenda'!$A$2:$A$501,A104,'Agenda'!$O$2:$O$501,"&lt;&gt;",'Agenda'!$O$2:$O$501,"&lt;&gt;OK"))</f>
        <v/>
      </c>
    </row>
    <row r="105">
      <c r="A105" s="30">
        <f>IF(A104="","",IF(A104+1&lt;='Configuración'!$B$3,A104+1,""))</f>
        <v/>
      </c>
      <c r="B105" s="27">
        <f>IF(A105="","",IFERROR(CHOOSE(WEEKDAY(A105,2),"Lunes","Martes","Miércoles","Jueves","Viernes","Sábado","Domingo"),""))</f>
        <v/>
      </c>
      <c r="C105" s="25">
        <f>IF(A105="","",IF(COUNTIF('Configuración'!$D$2:$D$31,A105)&gt;0,0,IFERROR(CHOOSE(WEEKDAY(A105,2)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5" s="25">
        <f>IF(A105="","",SUMIFS('Agenda'!$J$2:$J$501,'Agenda'!$A$2:$A$501,A105))</f>
        <v/>
      </c>
      <c r="E105" s="25">
        <f>IF(A105="","",C105-D105)</f>
        <v/>
      </c>
      <c r="F105" s="26">
        <f>IFERROR(D105/C105,"")</f>
        <v/>
      </c>
      <c r="G105" s="31">
        <f>IF(A105="","",COUNTIFS('Agenda'!$A$2:$A$501,A105,'Agenda'!$C$2:$C$501,"Reserva",'Agenda'!$I$2:$I$501,"&lt;&gt;",'Agenda'!$I$2:$I$501,"&lt;&gt;Cancelada"))</f>
        <v/>
      </c>
      <c r="H105" s="31">
        <f>IF(A105="","",COUNTIFS('Agenda'!$A$2:$A$501,A105,'Agenda'!$O$2:$O$501,"&lt;&gt;",'Agenda'!$O$2:$O$501,"&lt;&gt;OK"))</f>
        <v/>
      </c>
    </row>
    <row r="106">
      <c r="A106" s="28">
        <f>IF(A105="","",IF(A105+1&lt;='Configuración'!$B$3,A105+1,""))</f>
        <v/>
      </c>
      <c r="B106" s="22">
        <f>IF(A106="","",IFERROR(CHOOSE(WEEKDAY(A106,2),"Lunes","Martes","Miércoles","Jueves","Viernes","Sábado","Domingo"),""))</f>
        <v/>
      </c>
      <c r="C106" s="5">
        <f>IF(A106="","",IF(COUNTIF('Configuración'!$D$2:$D$31,A106)&gt;0,0,IFERROR(CHOOSE(WEEKDAY(A106,2)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6" s="5">
        <f>IF(A106="","",SUMIFS('Agenda'!$J$2:$J$501,'Agenda'!$A$2:$A$501,A106))</f>
        <v/>
      </c>
      <c r="E106" s="5">
        <f>IF(A106="","",C106-D106)</f>
        <v/>
      </c>
      <c r="F106" s="21">
        <f>IFERROR(D106/C106,"")</f>
        <v/>
      </c>
      <c r="G106" s="29">
        <f>IF(A106="","",COUNTIFS('Agenda'!$A$2:$A$501,A106,'Agenda'!$C$2:$C$501,"Reserva",'Agenda'!$I$2:$I$501,"&lt;&gt;",'Agenda'!$I$2:$I$501,"&lt;&gt;Cancelada"))</f>
        <v/>
      </c>
      <c r="H106" s="29">
        <f>IF(A106="","",COUNTIFS('Agenda'!$A$2:$A$501,A106,'Agenda'!$O$2:$O$501,"&lt;&gt;",'Agenda'!$O$2:$O$501,"&lt;&gt;OK"))</f>
        <v/>
      </c>
    </row>
    <row r="107">
      <c r="A107" s="30">
        <f>IF(A106="","",IF(A106+1&lt;='Configuración'!$B$3,A106+1,""))</f>
        <v/>
      </c>
      <c r="B107" s="27">
        <f>IF(A107="","",IFERROR(CHOOSE(WEEKDAY(A107,2),"Lunes","Martes","Miércoles","Jueves","Viernes","Sábado","Domingo"),""))</f>
        <v/>
      </c>
      <c r="C107" s="25">
        <f>IF(A107="","",IF(COUNTIF('Configuración'!$D$2:$D$31,A107)&gt;0,0,IFERROR(CHOOSE(WEEKDAY(A107,2)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7" s="25">
        <f>IF(A107="","",SUMIFS('Agenda'!$J$2:$J$501,'Agenda'!$A$2:$A$501,A107))</f>
        <v/>
      </c>
      <c r="E107" s="25">
        <f>IF(A107="","",C107-D107)</f>
        <v/>
      </c>
      <c r="F107" s="26">
        <f>IFERROR(D107/C107,"")</f>
        <v/>
      </c>
      <c r="G107" s="31">
        <f>IF(A107="","",COUNTIFS('Agenda'!$A$2:$A$501,A107,'Agenda'!$C$2:$C$501,"Reserva",'Agenda'!$I$2:$I$501,"&lt;&gt;",'Agenda'!$I$2:$I$501,"&lt;&gt;Cancelada"))</f>
        <v/>
      </c>
      <c r="H107" s="31">
        <f>IF(A107="","",COUNTIFS('Agenda'!$A$2:$A$501,A107,'Agenda'!$O$2:$O$501,"&lt;&gt;",'Agenda'!$O$2:$O$501,"&lt;&gt;OK"))</f>
        <v/>
      </c>
    </row>
    <row r="108">
      <c r="A108" s="28">
        <f>IF(A107="","",IF(A107+1&lt;='Configuración'!$B$3,A107+1,""))</f>
        <v/>
      </c>
      <c r="B108" s="22">
        <f>IF(A108="","",IFERROR(CHOOSE(WEEKDAY(A108,2),"Lunes","Martes","Miércoles","Jueves","Viernes","Sábado","Domingo"),""))</f>
        <v/>
      </c>
      <c r="C108" s="5">
        <f>IF(A108="","",IF(COUNTIF('Configuración'!$D$2:$D$31,A108)&gt;0,0,IFERROR(CHOOSE(WEEKDAY(A108,2)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8" s="5">
        <f>IF(A108="","",SUMIFS('Agenda'!$J$2:$J$501,'Agenda'!$A$2:$A$501,A108))</f>
        <v/>
      </c>
      <c r="E108" s="5">
        <f>IF(A108="","",C108-D108)</f>
        <v/>
      </c>
      <c r="F108" s="21">
        <f>IFERROR(D108/C108,"")</f>
        <v/>
      </c>
      <c r="G108" s="29">
        <f>IF(A108="","",COUNTIFS('Agenda'!$A$2:$A$501,A108,'Agenda'!$C$2:$C$501,"Reserva",'Agenda'!$I$2:$I$501,"&lt;&gt;",'Agenda'!$I$2:$I$501,"&lt;&gt;Cancelada"))</f>
        <v/>
      </c>
      <c r="H108" s="29">
        <f>IF(A108="","",COUNTIFS('Agenda'!$A$2:$A$501,A108,'Agenda'!$O$2:$O$501,"&lt;&gt;",'Agenda'!$O$2:$O$501,"&lt;&gt;OK"))</f>
        <v/>
      </c>
    </row>
    <row r="109">
      <c r="A109" s="30">
        <f>IF(A108="","",IF(A108+1&lt;='Configuración'!$B$3,A108+1,""))</f>
        <v/>
      </c>
      <c r="B109" s="27">
        <f>IF(A109="","",IFERROR(CHOOSE(WEEKDAY(A109,2),"Lunes","Martes","Miércoles","Jueves","Viernes","Sábado","Domingo"),""))</f>
        <v/>
      </c>
      <c r="C109" s="25">
        <f>IF(A109="","",IF(COUNTIF('Configuración'!$D$2:$D$31,A109)&gt;0,0,IFERROR(CHOOSE(WEEKDAY(A109,2)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09" s="25">
        <f>IF(A109="","",SUMIFS('Agenda'!$J$2:$J$501,'Agenda'!$A$2:$A$501,A109))</f>
        <v/>
      </c>
      <c r="E109" s="25">
        <f>IF(A109="","",C109-D109)</f>
        <v/>
      </c>
      <c r="F109" s="26">
        <f>IFERROR(D109/C109,"")</f>
        <v/>
      </c>
      <c r="G109" s="31">
        <f>IF(A109="","",COUNTIFS('Agenda'!$A$2:$A$501,A109,'Agenda'!$C$2:$C$501,"Reserva",'Agenda'!$I$2:$I$501,"&lt;&gt;",'Agenda'!$I$2:$I$501,"&lt;&gt;Cancelada"))</f>
        <v/>
      </c>
      <c r="H109" s="31">
        <f>IF(A109="","",COUNTIFS('Agenda'!$A$2:$A$501,A109,'Agenda'!$O$2:$O$501,"&lt;&gt;",'Agenda'!$O$2:$O$501,"&lt;&gt;OK"))</f>
        <v/>
      </c>
    </row>
    <row r="110">
      <c r="A110" s="28">
        <f>IF(A109="","",IF(A109+1&lt;='Configuración'!$B$3,A109+1,""))</f>
        <v/>
      </c>
      <c r="B110" s="22">
        <f>IF(A110="","",IFERROR(CHOOSE(WEEKDAY(A110,2),"Lunes","Martes","Miércoles","Jueves","Viernes","Sábado","Domingo"),""))</f>
        <v/>
      </c>
      <c r="C110" s="5">
        <f>IF(A110="","",IF(COUNTIF('Configuración'!$D$2:$D$31,A110)&gt;0,0,IFERROR(CHOOSE(WEEKDAY(A110,2)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0" s="5">
        <f>IF(A110="","",SUMIFS('Agenda'!$J$2:$J$501,'Agenda'!$A$2:$A$501,A110))</f>
        <v/>
      </c>
      <c r="E110" s="5">
        <f>IF(A110="","",C110-D110)</f>
        <v/>
      </c>
      <c r="F110" s="21">
        <f>IFERROR(D110/C110,"")</f>
        <v/>
      </c>
      <c r="G110" s="29">
        <f>IF(A110="","",COUNTIFS('Agenda'!$A$2:$A$501,A110,'Agenda'!$C$2:$C$501,"Reserva",'Agenda'!$I$2:$I$501,"&lt;&gt;",'Agenda'!$I$2:$I$501,"&lt;&gt;Cancelada"))</f>
        <v/>
      </c>
      <c r="H110" s="29">
        <f>IF(A110="","",COUNTIFS('Agenda'!$A$2:$A$501,A110,'Agenda'!$O$2:$O$501,"&lt;&gt;",'Agenda'!$O$2:$O$501,"&lt;&gt;OK"))</f>
        <v/>
      </c>
    </row>
    <row r="111">
      <c r="A111" s="30">
        <f>IF(A110="","",IF(A110+1&lt;='Configuración'!$B$3,A110+1,""))</f>
        <v/>
      </c>
      <c r="B111" s="27">
        <f>IF(A111="","",IFERROR(CHOOSE(WEEKDAY(A111,2),"Lunes","Martes","Miércoles","Jueves","Viernes","Sábado","Domingo"),""))</f>
        <v/>
      </c>
      <c r="C111" s="25">
        <f>IF(A111="","",IF(COUNTIF('Configuración'!$D$2:$D$31,A111)&gt;0,0,IFERROR(CHOOSE(WEEKDAY(A111,2)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1" s="25">
        <f>IF(A111="","",SUMIFS('Agenda'!$J$2:$J$501,'Agenda'!$A$2:$A$501,A111))</f>
        <v/>
      </c>
      <c r="E111" s="25">
        <f>IF(A111="","",C111-D111)</f>
        <v/>
      </c>
      <c r="F111" s="26">
        <f>IFERROR(D111/C111,"")</f>
        <v/>
      </c>
      <c r="G111" s="31">
        <f>IF(A111="","",COUNTIFS('Agenda'!$A$2:$A$501,A111,'Agenda'!$C$2:$C$501,"Reserva",'Agenda'!$I$2:$I$501,"&lt;&gt;",'Agenda'!$I$2:$I$501,"&lt;&gt;Cancelada"))</f>
        <v/>
      </c>
      <c r="H111" s="31">
        <f>IF(A111="","",COUNTIFS('Agenda'!$A$2:$A$501,A111,'Agenda'!$O$2:$O$501,"&lt;&gt;",'Agenda'!$O$2:$O$501,"&lt;&gt;OK"))</f>
        <v/>
      </c>
    </row>
    <row r="112">
      <c r="A112" s="28">
        <f>IF(A111="","",IF(A111+1&lt;='Configuración'!$B$3,A111+1,""))</f>
        <v/>
      </c>
      <c r="B112" s="22">
        <f>IF(A112="","",IFERROR(CHOOSE(WEEKDAY(A112,2),"Lunes","Martes","Miércoles","Jueves","Viernes","Sábado","Domingo"),""))</f>
        <v/>
      </c>
      <c r="C112" s="5">
        <f>IF(A112="","",IF(COUNTIF('Configuración'!$D$2:$D$31,A112)&gt;0,0,IFERROR(CHOOSE(WEEKDAY(A112,2)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2" s="5">
        <f>IF(A112="","",SUMIFS('Agenda'!$J$2:$J$501,'Agenda'!$A$2:$A$501,A112))</f>
        <v/>
      </c>
      <c r="E112" s="5">
        <f>IF(A112="","",C112-D112)</f>
        <v/>
      </c>
      <c r="F112" s="21">
        <f>IFERROR(D112/C112,"")</f>
        <v/>
      </c>
      <c r="G112" s="29">
        <f>IF(A112="","",COUNTIFS('Agenda'!$A$2:$A$501,A112,'Agenda'!$C$2:$C$501,"Reserva",'Agenda'!$I$2:$I$501,"&lt;&gt;",'Agenda'!$I$2:$I$501,"&lt;&gt;Cancelada"))</f>
        <v/>
      </c>
      <c r="H112" s="29">
        <f>IF(A112="","",COUNTIFS('Agenda'!$A$2:$A$501,A112,'Agenda'!$O$2:$O$501,"&lt;&gt;",'Agenda'!$O$2:$O$501,"&lt;&gt;OK"))</f>
        <v/>
      </c>
    </row>
    <row r="113">
      <c r="A113" s="30">
        <f>IF(A112="","",IF(A112+1&lt;='Configuración'!$B$3,A112+1,""))</f>
        <v/>
      </c>
      <c r="B113" s="27">
        <f>IF(A113="","",IFERROR(CHOOSE(WEEKDAY(A113,2),"Lunes","Martes","Miércoles","Jueves","Viernes","Sábado","Domingo"),""))</f>
        <v/>
      </c>
      <c r="C113" s="25">
        <f>IF(A113="","",IF(COUNTIF('Configuración'!$D$2:$D$31,A113)&gt;0,0,IFERROR(CHOOSE(WEEKDAY(A113,2)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3" s="25">
        <f>IF(A113="","",SUMIFS('Agenda'!$J$2:$J$501,'Agenda'!$A$2:$A$501,A113))</f>
        <v/>
      </c>
      <c r="E113" s="25">
        <f>IF(A113="","",C113-D113)</f>
        <v/>
      </c>
      <c r="F113" s="26">
        <f>IFERROR(D113/C113,"")</f>
        <v/>
      </c>
      <c r="G113" s="31">
        <f>IF(A113="","",COUNTIFS('Agenda'!$A$2:$A$501,A113,'Agenda'!$C$2:$C$501,"Reserva",'Agenda'!$I$2:$I$501,"&lt;&gt;",'Agenda'!$I$2:$I$501,"&lt;&gt;Cancelada"))</f>
        <v/>
      </c>
      <c r="H113" s="31">
        <f>IF(A113="","",COUNTIFS('Agenda'!$A$2:$A$501,A113,'Agenda'!$O$2:$O$501,"&lt;&gt;",'Agenda'!$O$2:$O$501,"&lt;&gt;OK"))</f>
        <v/>
      </c>
    </row>
    <row r="114">
      <c r="A114" s="28">
        <f>IF(A113="","",IF(A113+1&lt;='Configuración'!$B$3,A113+1,""))</f>
        <v/>
      </c>
      <c r="B114" s="22">
        <f>IF(A114="","",IFERROR(CHOOSE(WEEKDAY(A114,2),"Lunes","Martes","Miércoles","Jueves","Viernes","Sábado","Domingo"),""))</f>
        <v/>
      </c>
      <c r="C114" s="5">
        <f>IF(A114="","",IF(COUNTIF('Configuración'!$D$2:$D$31,A114)&gt;0,0,IFERROR(CHOOSE(WEEKDAY(A114,2)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4" s="5">
        <f>IF(A114="","",SUMIFS('Agenda'!$J$2:$J$501,'Agenda'!$A$2:$A$501,A114))</f>
        <v/>
      </c>
      <c r="E114" s="5">
        <f>IF(A114="","",C114-D114)</f>
        <v/>
      </c>
      <c r="F114" s="21">
        <f>IFERROR(D114/C114,"")</f>
        <v/>
      </c>
      <c r="G114" s="29">
        <f>IF(A114="","",COUNTIFS('Agenda'!$A$2:$A$501,A114,'Agenda'!$C$2:$C$501,"Reserva",'Agenda'!$I$2:$I$501,"&lt;&gt;",'Agenda'!$I$2:$I$501,"&lt;&gt;Cancelada"))</f>
        <v/>
      </c>
      <c r="H114" s="29">
        <f>IF(A114="","",COUNTIFS('Agenda'!$A$2:$A$501,A114,'Agenda'!$O$2:$O$501,"&lt;&gt;",'Agenda'!$O$2:$O$501,"&lt;&gt;OK"))</f>
        <v/>
      </c>
    </row>
    <row r="115">
      <c r="A115" s="30">
        <f>IF(A114="","",IF(A114+1&lt;='Configuración'!$B$3,A114+1,""))</f>
        <v/>
      </c>
      <c r="B115" s="27">
        <f>IF(A115="","",IFERROR(CHOOSE(WEEKDAY(A115,2),"Lunes","Martes","Miércoles","Jueves","Viernes","Sábado","Domingo"),""))</f>
        <v/>
      </c>
      <c r="C115" s="25">
        <f>IF(A115="","",IF(COUNTIF('Configuración'!$D$2:$D$31,A115)&gt;0,0,IFERROR(CHOOSE(WEEKDAY(A115,2)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5" s="25">
        <f>IF(A115="","",SUMIFS('Agenda'!$J$2:$J$501,'Agenda'!$A$2:$A$501,A115))</f>
        <v/>
      </c>
      <c r="E115" s="25">
        <f>IF(A115="","",C115-D115)</f>
        <v/>
      </c>
      <c r="F115" s="26">
        <f>IFERROR(D115/C115,"")</f>
        <v/>
      </c>
      <c r="G115" s="31">
        <f>IF(A115="","",COUNTIFS('Agenda'!$A$2:$A$501,A115,'Agenda'!$C$2:$C$501,"Reserva",'Agenda'!$I$2:$I$501,"&lt;&gt;",'Agenda'!$I$2:$I$501,"&lt;&gt;Cancelada"))</f>
        <v/>
      </c>
      <c r="H115" s="31">
        <f>IF(A115="","",COUNTIFS('Agenda'!$A$2:$A$501,A115,'Agenda'!$O$2:$O$501,"&lt;&gt;",'Agenda'!$O$2:$O$501,"&lt;&gt;OK"))</f>
        <v/>
      </c>
    </row>
    <row r="116">
      <c r="A116" s="28">
        <f>IF(A115="","",IF(A115+1&lt;='Configuración'!$B$3,A115+1,""))</f>
        <v/>
      </c>
      <c r="B116" s="22">
        <f>IF(A116="","",IFERROR(CHOOSE(WEEKDAY(A116,2),"Lunes","Martes","Miércoles","Jueves","Viernes","Sábado","Domingo"),""))</f>
        <v/>
      </c>
      <c r="C116" s="5">
        <f>IF(A116="","",IF(COUNTIF('Configuración'!$D$2:$D$31,A116)&gt;0,0,IFERROR(CHOOSE(WEEKDAY(A116,2)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6" s="5">
        <f>IF(A116="","",SUMIFS('Agenda'!$J$2:$J$501,'Agenda'!$A$2:$A$501,A116))</f>
        <v/>
      </c>
      <c r="E116" s="5">
        <f>IF(A116="","",C116-D116)</f>
        <v/>
      </c>
      <c r="F116" s="21">
        <f>IFERROR(D116/C116,"")</f>
        <v/>
      </c>
      <c r="G116" s="29">
        <f>IF(A116="","",COUNTIFS('Agenda'!$A$2:$A$501,A116,'Agenda'!$C$2:$C$501,"Reserva",'Agenda'!$I$2:$I$501,"&lt;&gt;",'Agenda'!$I$2:$I$501,"&lt;&gt;Cancelada"))</f>
        <v/>
      </c>
      <c r="H116" s="29">
        <f>IF(A116="","",COUNTIFS('Agenda'!$A$2:$A$501,A116,'Agenda'!$O$2:$O$501,"&lt;&gt;",'Agenda'!$O$2:$O$501,"&lt;&gt;OK"))</f>
        <v/>
      </c>
    </row>
    <row r="117">
      <c r="A117" s="30">
        <f>IF(A116="","",IF(A116+1&lt;='Configuración'!$B$3,A116+1,""))</f>
        <v/>
      </c>
      <c r="B117" s="27">
        <f>IF(A117="","",IFERROR(CHOOSE(WEEKDAY(A117,2),"Lunes","Martes","Miércoles","Jueves","Viernes","Sábado","Domingo"),""))</f>
        <v/>
      </c>
      <c r="C117" s="25">
        <f>IF(A117="","",IF(COUNTIF('Configuración'!$D$2:$D$31,A117)&gt;0,0,IFERROR(CHOOSE(WEEKDAY(A117,2)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7" s="25">
        <f>IF(A117="","",SUMIFS('Agenda'!$J$2:$J$501,'Agenda'!$A$2:$A$501,A117))</f>
        <v/>
      </c>
      <c r="E117" s="25">
        <f>IF(A117="","",C117-D117)</f>
        <v/>
      </c>
      <c r="F117" s="26">
        <f>IFERROR(D117/C117,"")</f>
        <v/>
      </c>
      <c r="G117" s="31">
        <f>IF(A117="","",COUNTIFS('Agenda'!$A$2:$A$501,A117,'Agenda'!$C$2:$C$501,"Reserva",'Agenda'!$I$2:$I$501,"&lt;&gt;",'Agenda'!$I$2:$I$501,"&lt;&gt;Cancelada"))</f>
        <v/>
      </c>
      <c r="H117" s="31">
        <f>IF(A117="","",COUNTIFS('Agenda'!$A$2:$A$501,A117,'Agenda'!$O$2:$O$501,"&lt;&gt;",'Agenda'!$O$2:$O$501,"&lt;&gt;OK"))</f>
        <v/>
      </c>
    </row>
    <row r="118">
      <c r="A118" s="28">
        <f>IF(A117="","",IF(A117+1&lt;='Configuración'!$B$3,A117+1,""))</f>
        <v/>
      </c>
      <c r="B118" s="22">
        <f>IF(A118="","",IFERROR(CHOOSE(WEEKDAY(A118,2),"Lunes","Martes","Miércoles","Jueves","Viernes","Sábado","Domingo"),""))</f>
        <v/>
      </c>
      <c r="C118" s="5">
        <f>IF(A118="","",IF(COUNTIF('Configuración'!$D$2:$D$31,A118)&gt;0,0,IFERROR(CHOOSE(WEEKDAY(A118,2)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8" s="5">
        <f>IF(A118="","",SUMIFS('Agenda'!$J$2:$J$501,'Agenda'!$A$2:$A$501,A118))</f>
        <v/>
      </c>
      <c r="E118" s="5">
        <f>IF(A118="","",C118-D118)</f>
        <v/>
      </c>
      <c r="F118" s="21">
        <f>IFERROR(D118/C118,"")</f>
        <v/>
      </c>
      <c r="G118" s="29">
        <f>IF(A118="","",COUNTIFS('Agenda'!$A$2:$A$501,A118,'Agenda'!$C$2:$C$501,"Reserva",'Agenda'!$I$2:$I$501,"&lt;&gt;",'Agenda'!$I$2:$I$501,"&lt;&gt;Cancelada"))</f>
        <v/>
      </c>
      <c r="H118" s="29">
        <f>IF(A118="","",COUNTIFS('Agenda'!$A$2:$A$501,A118,'Agenda'!$O$2:$O$501,"&lt;&gt;",'Agenda'!$O$2:$O$501,"&lt;&gt;OK"))</f>
        <v/>
      </c>
    </row>
    <row r="119">
      <c r="A119" s="30">
        <f>IF(A118="","",IF(A118+1&lt;='Configuración'!$B$3,A118+1,""))</f>
        <v/>
      </c>
      <c r="B119" s="27">
        <f>IF(A119="","",IFERROR(CHOOSE(WEEKDAY(A119,2),"Lunes","Martes","Miércoles","Jueves","Viernes","Sábado","Domingo"),""))</f>
        <v/>
      </c>
      <c r="C119" s="25">
        <f>IF(A119="","",IF(COUNTIF('Configuración'!$D$2:$D$31,A119)&gt;0,0,IFERROR(CHOOSE(WEEKDAY(A119,2)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19" s="25">
        <f>IF(A119="","",SUMIFS('Agenda'!$J$2:$J$501,'Agenda'!$A$2:$A$501,A119))</f>
        <v/>
      </c>
      <c r="E119" s="25">
        <f>IF(A119="","",C119-D119)</f>
        <v/>
      </c>
      <c r="F119" s="26">
        <f>IFERROR(D119/C119,"")</f>
        <v/>
      </c>
      <c r="G119" s="31">
        <f>IF(A119="","",COUNTIFS('Agenda'!$A$2:$A$501,A119,'Agenda'!$C$2:$C$501,"Reserva",'Agenda'!$I$2:$I$501,"&lt;&gt;",'Agenda'!$I$2:$I$501,"&lt;&gt;Cancelada"))</f>
        <v/>
      </c>
      <c r="H119" s="31">
        <f>IF(A119="","",COUNTIFS('Agenda'!$A$2:$A$501,A119,'Agenda'!$O$2:$O$501,"&lt;&gt;",'Agenda'!$O$2:$O$501,"&lt;&gt;OK"))</f>
        <v/>
      </c>
    </row>
    <row r="120">
      <c r="A120" s="28">
        <f>IF(A119="","",IF(A119+1&lt;='Configuración'!$B$3,A119+1,""))</f>
        <v/>
      </c>
      <c r="B120" s="22">
        <f>IF(A120="","",IFERROR(CHOOSE(WEEKDAY(A120,2),"Lunes","Martes","Miércoles","Jueves","Viernes","Sábado","Domingo"),""))</f>
        <v/>
      </c>
      <c r="C120" s="5">
        <f>IF(A120="","",IF(COUNTIF('Configuración'!$D$2:$D$31,A120)&gt;0,0,IFERROR(CHOOSE(WEEKDAY(A120,2)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0" s="5">
        <f>IF(A120="","",SUMIFS('Agenda'!$J$2:$J$501,'Agenda'!$A$2:$A$501,A120))</f>
        <v/>
      </c>
      <c r="E120" s="5">
        <f>IF(A120="","",C120-D120)</f>
        <v/>
      </c>
      <c r="F120" s="21">
        <f>IFERROR(D120/C120,"")</f>
        <v/>
      </c>
      <c r="G120" s="29">
        <f>IF(A120="","",COUNTIFS('Agenda'!$A$2:$A$501,A120,'Agenda'!$C$2:$C$501,"Reserva",'Agenda'!$I$2:$I$501,"&lt;&gt;",'Agenda'!$I$2:$I$501,"&lt;&gt;Cancelada"))</f>
        <v/>
      </c>
      <c r="H120" s="29">
        <f>IF(A120="","",COUNTIFS('Agenda'!$A$2:$A$501,A120,'Agenda'!$O$2:$O$501,"&lt;&gt;",'Agenda'!$O$2:$O$501,"&lt;&gt;OK"))</f>
        <v/>
      </c>
    </row>
    <row r="121">
      <c r="A121" s="30">
        <f>IF(A120="","",IF(A120+1&lt;='Configuración'!$B$3,A120+1,""))</f>
        <v/>
      </c>
      <c r="B121" s="27">
        <f>IF(A121="","",IFERROR(CHOOSE(WEEKDAY(A121,2),"Lunes","Martes","Miércoles","Jueves","Viernes","Sábado","Domingo"),""))</f>
        <v/>
      </c>
      <c r="C121" s="25">
        <f>IF(A121="","",IF(COUNTIF('Configuración'!$D$2:$D$31,A121)&gt;0,0,IFERROR(CHOOSE(WEEKDAY(A121,2)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1" s="25">
        <f>IF(A121="","",SUMIFS('Agenda'!$J$2:$J$501,'Agenda'!$A$2:$A$501,A121))</f>
        <v/>
      </c>
      <c r="E121" s="25">
        <f>IF(A121="","",C121-D121)</f>
        <v/>
      </c>
      <c r="F121" s="26">
        <f>IFERROR(D121/C121,"")</f>
        <v/>
      </c>
      <c r="G121" s="31">
        <f>IF(A121="","",COUNTIFS('Agenda'!$A$2:$A$501,A121,'Agenda'!$C$2:$C$501,"Reserva",'Agenda'!$I$2:$I$501,"&lt;&gt;",'Agenda'!$I$2:$I$501,"&lt;&gt;Cancelada"))</f>
        <v/>
      </c>
      <c r="H121" s="31">
        <f>IF(A121="","",COUNTIFS('Agenda'!$A$2:$A$501,A121,'Agenda'!$O$2:$O$501,"&lt;&gt;",'Agenda'!$O$2:$O$501,"&lt;&gt;OK"))</f>
        <v/>
      </c>
    </row>
    <row r="122">
      <c r="A122" s="28">
        <f>IF(A121="","",IF(A121+1&lt;='Configuración'!$B$3,A121+1,""))</f>
        <v/>
      </c>
      <c r="B122" s="22">
        <f>IF(A122="","",IFERROR(CHOOSE(WEEKDAY(A122,2),"Lunes","Martes","Miércoles","Jueves","Viernes","Sábado","Domingo"),""))</f>
        <v/>
      </c>
      <c r="C122" s="5">
        <f>IF(A122="","",IF(COUNTIF('Configuración'!$D$2:$D$31,A122)&gt;0,0,IFERROR(CHOOSE(WEEKDAY(A122,2)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2" s="5">
        <f>IF(A122="","",SUMIFS('Agenda'!$J$2:$J$501,'Agenda'!$A$2:$A$501,A122))</f>
        <v/>
      </c>
      <c r="E122" s="5">
        <f>IF(A122="","",C122-D122)</f>
        <v/>
      </c>
      <c r="F122" s="21">
        <f>IFERROR(D122/C122,"")</f>
        <v/>
      </c>
      <c r="G122" s="29">
        <f>IF(A122="","",COUNTIFS('Agenda'!$A$2:$A$501,A122,'Agenda'!$C$2:$C$501,"Reserva",'Agenda'!$I$2:$I$501,"&lt;&gt;",'Agenda'!$I$2:$I$501,"&lt;&gt;Cancelada"))</f>
        <v/>
      </c>
      <c r="H122" s="29">
        <f>IF(A122="","",COUNTIFS('Agenda'!$A$2:$A$501,A122,'Agenda'!$O$2:$O$501,"&lt;&gt;",'Agenda'!$O$2:$O$501,"&lt;&gt;OK"))</f>
        <v/>
      </c>
    </row>
    <row r="123">
      <c r="A123" s="30">
        <f>IF(A122="","",IF(A122+1&lt;='Configuración'!$B$3,A122+1,""))</f>
        <v/>
      </c>
      <c r="B123" s="27">
        <f>IF(A123="","",IFERROR(CHOOSE(WEEKDAY(A123,2),"Lunes","Martes","Miércoles","Jueves","Viernes","Sábado","Domingo"),""))</f>
        <v/>
      </c>
      <c r="C123" s="25">
        <f>IF(A123="","",IF(COUNTIF('Configuración'!$D$2:$D$31,A123)&gt;0,0,IFERROR(CHOOSE(WEEKDAY(A123,2)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3" s="25">
        <f>IF(A123="","",SUMIFS('Agenda'!$J$2:$J$501,'Agenda'!$A$2:$A$501,A123))</f>
        <v/>
      </c>
      <c r="E123" s="25">
        <f>IF(A123="","",C123-D123)</f>
        <v/>
      </c>
      <c r="F123" s="26">
        <f>IFERROR(D123/C123,"")</f>
        <v/>
      </c>
      <c r="G123" s="31">
        <f>IF(A123="","",COUNTIFS('Agenda'!$A$2:$A$501,A123,'Agenda'!$C$2:$C$501,"Reserva",'Agenda'!$I$2:$I$501,"&lt;&gt;",'Agenda'!$I$2:$I$501,"&lt;&gt;Cancelada"))</f>
        <v/>
      </c>
      <c r="H123" s="31">
        <f>IF(A123="","",COUNTIFS('Agenda'!$A$2:$A$501,A123,'Agenda'!$O$2:$O$501,"&lt;&gt;",'Agenda'!$O$2:$O$501,"&lt;&gt;OK"))</f>
        <v/>
      </c>
    </row>
    <row r="124">
      <c r="A124" s="28">
        <f>IF(A123="","",IF(A123+1&lt;='Configuración'!$B$3,A123+1,""))</f>
        <v/>
      </c>
      <c r="B124" s="22">
        <f>IF(A124="","",IFERROR(CHOOSE(WEEKDAY(A124,2),"Lunes","Martes","Miércoles","Jueves","Viernes","Sábado","Domingo"),""))</f>
        <v/>
      </c>
      <c r="C124" s="5">
        <f>IF(A124="","",IF(COUNTIF('Configuración'!$D$2:$D$31,A124)&gt;0,0,IFERROR(CHOOSE(WEEKDAY(A124,2)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4" s="5">
        <f>IF(A124="","",SUMIFS('Agenda'!$J$2:$J$501,'Agenda'!$A$2:$A$501,A124))</f>
        <v/>
      </c>
      <c r="E124" s="5">
        <f>IF(A124="","",C124-D124)</f>
        <v/>
      </c>
      <c r="F124" s="21">
        <f>IFERROR(D124/C124,"")</f>
        <v/>
      </c>
      <c r="G124" s="29">
        <f>IF(A124="","",COUNTIFS('Agenda'!$A$2:$A$501,A124,'Agenda'!$C$2:$C$501,"Reserva",'Agenda'!$I$2:$I$501,"&lt;&gt;",'Agenda'!$I$2:$I$501,"&lt;&gt;Cancelada"))</f>
        <v/>
      </c>
      <c r="H124" s="29">
        <f>IF(A124="","",COUNTIFS('Agenda'!$A$2:$A$501,A124,'Agenda'!$O$2:$O$501,"&lt;&gt;",'Agenda'!$O$2:$O$501,"&lt;&gt;OK"))</f>
        <v/>
      </c>
    </row>
    <row r="125">
      <c r="A125" s="30">
        <f>IF(A124="","",IF(A124+1&lt;='Configuración'!$B$3,A124+1,""))</f>
        <v/>
      </c>
      <c r="B125" s="27">
        <f>IF(A125="","",IFERROR(CHOOSE(WEEKDAY(A125,2),"Lunes","Martes","Miércoles","Jueves","Viernes","Sábado","Domingo"),""))</f>
        <v/>
      </c>
      <c r="C125" s="25">
        <f>IF(A125="","",IF(COUNTIF('Configuración'!$D$2:$D$31,A125)&gt;0,0,IFERROR(CHOOSE(WEEKDAY(A125,2)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5" s="25">
        <f>IF(A125="","",SUMIFS('Agenda'!$J$2:$J$501,'Agenda'!$A$2:$A$501,A125))</f>
        <v/>
      </c>
      <c r="E125" s="25">
        <f>IF(A125="","",C125-D125)</f>
        <v/>
      </c>
      <c r="F125" s="26">
        <f>IFERROR(D125/C125,"")</f>
        <v/>
      </c>
      <c r="G125" s="31">
        <f>IF(A125="","",COUNTIFS('Agenda'!$A$2:$A$501,A125,'Agenda'!$C$2:$C$501,"Reserva",'Agenda'!$I$2:$I$501,"&lt;&gt;",'Agenda'!$I$2:$I$501,"&lt;&gt;Cancelada"))</f>
        <v/>
      </c>
      <c r="H125" s="31">
        <f>IF(A125="","",COUNTIFS('Agenda'!$A$2:$A$501,A125,'Agenda'!$O$2:$O$501,"&lt;&gt;",'Agenda'!$O$2:$O$501,"&lt;&gt;OK"))</f>
        <v/>
      </c>
    </row>
    <row r="126">
      <c r="A126" s="28">
        <f>IF(A125="","",IF(A125+1&lt;='Configuración'!$B$3,A125+1,""))</f>
        <v/>
      </c>
      <c r="B126" s="22">
        <f>IF(A126="","",IFERROR(CHOOSE(WEEKDAY(A126,2),"Lunes","Martes","Miércoles","Jueves","Viernes","Sábado","Domingo"),""))</f>
        <v/>
      </c>
      <c r="C126" s="5">
        <f>IF(A126="","",IF(COUNTIF('Configuración'!$D$2:$D$31,A126)&gt;0,0,IFERROR(CHOOSE(WEEKDAY(A126,2)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6" s="5">
        <f>IF(A126="","",SUMIFS('Agenda'!$J$2:$J$501,'Agenda'!$A$2:$A$501,A126))</f>
        <v/>
      </c>
      <c r="E126" s="5">
        <f>IF(A126="","",C126-D126)</f>
        <v/>
      </c>
      <c r="F126" s="21">
        <f>IFERROR(D126/C126,"")</f>
        <v/>
      </c>
      <c r="G126" s="29">
        <f>IF(A126="","",COUNTIFS('Agenda'!$A$2:$A$501,A126,'Agenda'!$C$2:$C$501,"Reserva",'Agenda'!$I$2:$I$501,"&lt;&gt;",'Agenda'!$I$2:$I$501,"&lt;&gt;Cancelada"))</f>
        <v/>
      </c>
      <c r="H126" s="29">
        <f>IF(A126="","",COUNTIFS('Agenda'!$A$2:$A$501,A126,'Agenda'!$O$2:$O$501,"&lt;&gt;",'Agenda'!$O$2:$O$501,"&lt;&gt;OK"))</f>
        <v/>
      </c>
    </row>
    <row r="127">
      <c r="A127" s="30">
        <f>IF(A126="","",IF(A126+1&lt;='Configuración'!$B$3,A126+1,""))</f>
        <v/>
      </c>
      <c r="B127" s="27">
        <f>IF(A127="","",IFERROR(CHOOSE(WEEKDAY(A127,2),"Lunes","Martes","Miércoles","Jueves","Viernes","Sábado","Domingo"),""))</f>
        <v/>
      </c>
      <c r="C127" s="25">
        <f>IF(A127="","",IF(COUNTIF('Configuración'!$D$2:$D$31,A127)&gt;0,0,IFERROR(CHOOSE(WEEKDAY(A127,2)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7" s="25">
        <f>IF(A127="","",SUMIFS('Agenda'!$J$2:$J$501,'Agenda'!$A$2:$A$501,A127))</f>
        <v/>
      </c>
      <c r="E127" s="25">
        <f>IF(A127="","",C127-D127)</f>
        <v/>
      </c>
      <c r="F127" s="26">
        <f>IFERROR(D127/C127,"")</f>
        <v/>
      </c>
      <c r="G127" s="31">
        <f>IF(A127="","",COUNTIFS('Agenda'!$A$2:$A$501,A127,'Agenda'!$C$2:$C$501,"Reserva",'Agenda'!$I$2:$I$501,"&lt;&gt;",'Agenda'!$I$2:$I$501,"&lt;&gt;Cancelada"))</f>
        <v/>
      </c>
      <c r="H127" s="31">
        <f>IF(A127="","",COUNTIFS('Agenda'!$A$2:$A$501,A127,'Agenda'!$O$2:$O$501,"&lt;&gt;",'Agenda'!$O$2:$O$501,"&lt;&gt;OK"))</f>
        <v/>
      </c>
    </row>
    <row r="128">
      <c r="A128" s="28">
        <f>IF(A127="","",IF(A127+1&lt;='Configuración'!$B$3,A127+1,""))</f>
        <v/>
      </c>
      <c r="B128" s="22">
        <f>IF(A128="","",IFERROR(CHOOSE(WEEKDAY(A128,2),"Lunes","Martes","Miércoles","Jueves","Viernes","Sábado","Domingo"),""))</f>
        <v/>
      </c>
      <c r="C128" s="5">
        <f>IF(A128="","",IF(COUNTIF('Configuración'!$D$2:$D$31,A128)&gt;0,0,IFERROR(CHOOSE(WEEKDAY(A128,2)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8" s="5">
        <f>IF(A128="","",SUMIFS('Agenda'!$J$2:$J$501,'Agenda'!$A$2:$A$501,A128))</f>
        <v/>
      </c>
      <c r="E128" s="5">
        <f>IF(A128="","",C128-D128)</f>
        <v/>
      </c>
      <c r="F128" s="21">
        <f>IFERROR(D128/C128,"")</f>
        <v/>
      </c>
      <c r="G128" s="29">
        <f>IF(A128="","",COUNTIFS('Agenda'!$A$2:$A$501,A128,'Agenda'!$C$2:$C$501,"Reserva",'Agenda'!$I$2:$I$501,"&lt;&gt;",'Agenda'!$I$2:$I$501,"&lt;&gt;Cancelada"))</f>
        <v/>
      </c>
      <c r="H128" s="29">
        <f>IF(A128="","",COUNTIFS('Agenda'!$A$2:$A$501,A128,'Agenda'!$O$2:$O$501,"&lt;&gt;",'Agenda'!$O$2:$O$501,"&lt;&gt;OK"))</f>
        <v/>
      </c>
    </row>
    <row r="129">
      <c r="A129" s="30">
        <f>IF(A128="","",IF(A128+1&lt;='Configuración'!$B$3,A128+1,""))</f>
        <v/>
      </c>
      <c r="B129" s="27">
        <f>IF(A129="","",IFERROR(CHOOSE(WEEKDAY(A129,2),"Lunes","Martes","Miércoles","Jueves","Viernes","Sábado","Domingo"),""))</f>
        <v/>
      </c>
      <c r="C129" s="25">
        <f>IF(A129="","",IF(COUNTIF('Configuración'!$D$2:$D$31,A129)&gt;0,0,IFERROR(CHOOSE(WEEKDAY(A129,2)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29" s="25">
        <f>IF(A129="","",SUMIFS('Agenda'!$J$2:$J$501,'Agenda'!$A$2:$A$501,A129))</f>
        <v/>
      </c>
      <c r="E129" s="25">
        <f>IF(A129="","",C129-D129)</f>
        <v/>
      </c>
      <c r="F129" s="26">
        <f>IFERROR(D129/C129,"")</f>
        <v/>
      </c>
      <c r="G129" s="31">
        <f>IF(A129="","",COUNTIFS('Agenda'!$A$2:$A$501,A129,'Agenda'!$C$2:$C$501,"Reserva",'Agenda'!$I$2:$I$501,"&lt;&gt;",'Agenda'!$I$2:$I$501,"&lt;&gt;Cancelada"))</f>
        <v/>
      </c>
      <c r="H129" s="31">
        <f>IF(A129="","",COUNTIFS('Agenda'!$A$2:$A$501,A129,'Agenda'!$O$2:$O$501,"&lt;&gt;",'Agenda'!$O$2:$O$501,"&lt;&gt;OK"))</f>
        <v/>
      </c>
    </row>
    <row r="130">
      <c r="A130" s="28">
        <f>IF(A129="","",IF(A129+1&lt;='Configuración'!$B$3,A129+1,""))</f>
        <v/>
      </c>
      <c r="B130" s="22">
        <f>IF(A130="","",IFERROR(CHOOSE(WEEKDAY(A130,2),"Lunes","Martes","Miércoles","Jueves","Viernes","Sábado","Domingo"),""))</f>
        <v/>
      </c>
      <c r="C130" s="5">
        <f>IF(A130="","",IF(COUNTIF('Configuración'!$D$2:$D$31,A130)&gt;0,0,IFERROR(CHOOSE(WEEKDAY(A130,2)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0" s="5">
        <f>IF(A130="","",SUMIFS('Agenda'!$J$2:$J$501,'Agenda'!$A$2:$A$501,A130))</f>
        <v/>
      </c>
      <c r="E130" s="5">
        <f>IF(A130="","",C130-D130)</f>
        <v/>
      </c>
      <c r="F130" s="21">
        <f>IFERROR(D130/C130,"")</f>
        <v/>
      </c>
      <c r="G130" s="29">
        <f>IF(A130="","",COUNTIFS('Agenda'!$A$2:$A$501,A130,'Agenda'!$C$2:$C$501,"Reserva",'Agenda'!$I$2:$I$501,"&lt;&gt;",'Agenda'!$I$2:$I$501,"&lt;&gt;Cancelada"))</f>
        <v/>
      </c>
      <c r="H130" s="29">
        <f>IF(A130="","",COUNTIFS('Agenda'!$A$2:$A$501,A130,'Agenda'!$O$2:$O$501,"&lt;&gt;",'Agenda'!$O$2:$O$501,"&lt;&gt;OK"))</f>
        <v/>
      </c>
    </row>
    <row r="131">
      <c r="A131" s="30">
        <f>IF(A130="","",IF(A130+1&lt;='Configuración'!$B$3,A130+1,""))</f>
        <v/>
      </c>
      <c r="B131" s="27">
        <f>IF(A131="","",IFERROR(CHOOSE(WEEKDAY(A131,2),"Lunes","Martes","Miércoles","Jueves","Viernes","Sábado","Domingo"),""))</f>
        <v/>
      </c>
      <c r="C131" s="25">
        <f>IF(A131="","",IF(COUNTIF('Configuración'!$D$2:$D$31,A131)&gt;0,0,IFERROR(CHOOSE(WEEKDAY(A131,2)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1" s="25">
        <f>IF(A131="","",SUMIFS('Agenda'!$J$2:$J$501,'Agenda'!$A$2:$A$501,A131))</f>
        <v/>
      </c>
      <c r="E131" s="25">
        <f>IF(A131="","",C131-D131)</f>
        <v/>
      </c>
      <c r="F131" s="26">
        <f>IFERROR(D131/C131,"")</f>
        <v/>
      </c>
      <c r="G131" s="31">
        <f>IF(A131="","",COUNTIFS('Agenda'!$A$2:$A$501,A131,'Agenda'!$C$2:$C$501,"Reserva",'Agenda'!$I$2:$I$501,"&lt;&gt;",'Agenda'!$I$2:$I$501,"&lt;&gt;Cancelada"))</f>
        <v/>
      </c>
      <c r="H131" s="31">
        <f>IF(A131="","",COUNTIFS('Agenda'!$A$2:$A$501,A131,'Agenda'!$O$2:$O$501,"&lt;&gt;",'Agenda'!$O$2:$O$501,"&lt;&gt;OK"))</f>
        <v/>
      </c>
    </row>
    <row r="132">
      <c r="A132" s="28">
        <f>IF(A131="","",IF(A131+1&lt;='Configuración'!$B$3,A131+1,""))</f>
        <v/>
      </c>
      <c r="B132" s="22">
        <f>IF(A132="","",IFERROR(CHOOSE(WEEKDAY(A132,2),"Lunes","Martes","Miércoles","Jueves","Viernes","Sábado","Domingo"),""))</f>
        <v/>
      </c>
      <c r="C132" s="5">
        <f>IF(A132="","",IF(COUNTIF('Configuración'!$D$2:$D$31,A132)&gt;0,0,IFERROR(CHOOSE(WEEKDAY(A132,2)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2" s="5">
        <f>IF(A132="","",SUMIFS('Agenda'!$J$2:$J$501,'Agenda'!$A$2:$A$501,A132))</f>
        <v/>
      </c>
      <c r="E132" s="5">
        <f>IF(A132="","",C132-D132)</f>
        <v/>
      </c>
      <c r="F132" s="21">
        <f>IFERROR(D132/C132,"")</f>
        <v/>
      </c>
      <c r="G132" s="29">
        <f>IF(A132="","",COUNTIFS('Agenda'!$A$2:$A$501,A132,'Agenda'!$C$2:$C$501,"Reserva",'Agenda'!$I$2:$I$501,"&lt;&gt;",'Agenda'!$I$2:$I$501,"&lt;&gt;Cancelada"))</f>
        <v/>
      </c>
      <c r="H132" s="29">
        <f>IF(A132="","",COUNTIFS('Agenda'!$A$2:$A$501,A132,'Agenda'!$O$2:$O$501,"&lt;&gt;",'Agenda'!$O$2:$O$501,"&lt;&gt;OK"))</f>
        <v/>
      </c>
    </row>
    <row r="133">
      <c r="A133" s="30">
        <f>IF(A132="","",IF(A132+1&lt;='Configuración'!$B$3,A132+1,""))</f>
        <v/>
      </c>
      <c r="B133" s="27">
        <f>IF(A133="","",IFERROR(CHOOSE(WEEKDAY(A133,2),"Lunes","Martes","Miércoles","Jueves","Viernes","Sábado","Domingo"),""))</f>
        <v/>
      </c>
      <c r="C133" s="25">
        <f>IF(A133="","",IF(COUNTIF('Configuración'!$D$2:$D$31,A133)&gt;0,0,IFERROR(CHOOSE(WEEKDAY(A133,2)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3" s="25">
        <f>IF(A133="","",SUMIFS('Agenda'!$J$2:$J$501,'Agenda'!$A$2:$A$501,A133))</f>
        <v/>
      </c>
      <c r="E133" s="25">
        <f>IF(A133="","",C133-D133)</f>
        <v/>
      </c>
      <c r="F133" s="26">
        <f>IFERROR(D133/C133,"")</f>
        <v/>
      </c>
      <c r="G133" s="31">
        <f>IF(A133="","",COUNTIFS('Agenda'!$A$2:$A$501,A133,'Agenda'!$C$2:$C$501,"Reserva",'Agenda'!$I$2:$I$501,"&lt;&gt;",'Agenda'!$I$2:$I$501,"&lt;&gt;Cancelada"))</f>
        <v/>
      </c>
      <c r="H133" s="31">
        <f>IF(A133="","",COUNTIFS('Agenda'!$A$2:$A$501,A133,'Agenda'!$O$2:$O$501,"&lt;&gt;",'Agenda'!$O$2:$O$501,"&lt;&gt;OK"))</f>
        <v/>
      </c>
    </row>
    <row r="134">
      <c r="A134" s="28">
        <f>IF(A133="","",IF(A133+1&lt;='Configuración'!$B$3,A133+1,""))</f>
        <v/>
      </c>
      <c r="B134" s="22">
        <f>IF(A134="","",IFERROR(CHOOSE(WEEKDAY(A134,2),"Lunes","Martes","Miércoles","Jueves","Viernes","Sábado","Domingo"),""))</f>
        <v/>
      </c>
      <c r="C134" s="5">
        <f>IF(A134="","",IF(COUNTIF('Configuración'!$D$2:$D$31,A134)&gt;0,0,IFERROR(CHOOSE(WEEKDAY(A134,2)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4" s="5">
        <f>IF(A134="","",SUMIFS('Agenda'!$J$2:$J$501,'Agenda'!$A$2:$A$501,A134))</f>
        <v/>
      </c>
      <c r="E134" s="5">
        <f>IF(A134="","",C134-D134)</f>
        <v/>
      </c>
      <c r="F134" s="21">
        <f>IFERROR(D134/C134,"")</f>
        <v/>
      </c>
      <c r="G134" s="29">
        <f>IF(A134="","",COUNTIFS('Agenda'!$A$2:$A$501,A134,'Agenda'!$C$2:$C$501,"Reserva",'Agenda'!$I$2:$I$501,"&lt;&gt;",'Agenda'!$I$2:$I$501,"&lt;&gt;Cancelada"))</f>
        <v/>
      </c>
      <c r="H134" s="29">
        <f>IF(A134="","",COUNTIFS('Agenda'!$A$2:$A$501,A134,'Agenda'!$O$2:$O$501,"&lt;&gt;",'Agenda'!$O$2:$O$501,"&lt;&gt;OK"))</f>
        <v/>
      </c>
    </row>
    <row r="135">
      <c r="A135" s="30">
        <f>IF(A134="","",IF(A134+1&lt;='Configuración'!$B$3,A134+1,""))</f>
        <v/>
      </c>
      <c r="B135" s="27">
        <f>IF(A135="","",IFERROR(CHOOSE(WEEKDAY(A135,2),"Lunes","Martes","Miércoles","Jueves","Viernes","Sábado","Domingo"),""))</f>
        <v/>
      </c>
      <c r="C135" s="25">
        <f>IF(A135="","",IF(COUNTIF('Configuración'!$D$2:$D$31,A135)&gt;0,0,IFERROR(CHOOSE(WEEKDAY(A135,2)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5" s="25">
        <f>IF(A135="","",SUMIFS('Agenda'!$J$2:$J$501,'Agenda'!$A$2:$A$501,A135))</f>
        <v/>
      </c>
      <c r="E135" s="25">
        <f>IF(A135="","",C135-D135)</f>
        <v/>
      </c>
      <c r="F135" s="26">
        <f>IFERROR(D135/C135,"")</f>
        <v/>
      </c>
      <c r="G135" s="31">
        <f>IF(A135="","",COUNTIFS('Agenda'!$A$2:$A$501,A135,'Agenda'!$C$2:$C$501,"Reserva",'Agenda'!$I$2:$I$501,"&lt;&gt;",'Agenda'!$I$2:$I$501,"&lt;&gt;Cancelada"))</f>
        <v/>
      </c>
      <c r="H135" s="31">
        <f>IF(A135="","",COUNTIFS('Agenda'!$A$2:$A$501,A135,'Agenda'!$O$2:$O$501,"&lt;&gt;",'Agenda'!$O$2:$O$501,"&lt;&gt;OK"))</f>
        <v/>
      </c>
    </row>
    <row r="136">
      <c r="A136" s="28">
        <f>IF(A135="","",IF(A135+1&lt;='Configuración'!$B$3,A135+1,""))</f>
        <v/>
      </c>
      <c r="B136" s="22">
        <f>IF(A136="","",IFERROR(CHOOSE(WEEKDAY(A136,2),"Lunes","Martes","Miércoles","Jueves","Viernes","Sábado","Domingo"),""))</f>
        <v/>
      </c>
      <c r="C136" s="5">
        <f>IF(A136="","",IF(COUNTIF('Configuración'!$D$2:$D$31,A136)&gt;0,0,IFERROR(CHOOSE(WEEKDAY(A136,2)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6" s="5">
        <f>IF(A136="","",SUMIFS('Agenda'!$J$2:$J$501,'Agenda'!$A$2:$A$501,A136))</f>
        <v/>
      </c>
      <c r="E136" s="5">
        <f>IF(A136="","",C136-D136)</f>
        <v/>
      </c>
      <c r="F136" s="21">
        <f>IFERROR(D136/C136,"")</f>
        <v/>
      </c>
      <c r="G136" s="29">
        <f>IF(A136="","",COUNTIFS('Agenda'!$A$2:$A$501,A136,'Agenda'!$C$2:$C$501,"Reserva",'Agenda'!$I$2:$I$501,"&lt;&gt;",'Agenda'!$I$2:$I$501,"&lt;&gt;Cancelada"))</f>
        <v/>
      </c>
      <c r="H136" s="29">
        <f>IF(A136="","",COUNTIFS('Agenda'!$A$2:$A$501,A136,'Agenda'!$O$2:$O$501,"&lt;&gt;",'Agenda'!$O$2:$O$501,"&lt;&gt;OK"))</f>
        <v/>
      </c>
    </row>
    <row r="137">
      <c r="A137" s="30">
        <f>IF(A136="","",IF(A136+1&lt;='Configuración'!$B$3,A136+1,""))</f>
        <v/>
      </c>
      <c r="B137" s="27">
        <f>IF(A137="","",IFERROR(CHOOSE(WEEKDAY(A137,2),"Lunes","Martes","Miércoles","Jueves","Viernes","Sábado","Domingo"),""))</f>
        <v/>
      </c>
      <c r="C137" s="25">
        <f>IF(A137="","",IF(COUNTIF('Configuración'!$D$2:$D$31,A137)&gt;0,0,IFERROR(CHOOSE(WEEKDAY(A137,2)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7" s="25">
        <f>IF(A137="","",SUMIFS('Agenda'!$J$2:$J$501,'Agenda'!$A$2:$A$501,A137))</f>
        <v/>
      </c>
      <c r="E137" s="25">
        <f>IF(A137="","",C137-D137)</f>
        <v/>
      </c>
      <c r="F137" s="26">
        <f>IFERROR(D137/C137,"")</f>
        <v/>
      </c>
      <c r="G137" s="31">
        <f>IF(A137="","",COUNTIFS('Agenda'!$A$2:$A$501,A137,'Agenda'!$C$2:$C$501,"Reserva",'Agenda'!$I$2:$I$501,"&lt;&gt;",'Agenda'!$I$2:$I$501,"&lt;&gt;Cancelada"))</f>
        <v/>
      </c>
      <c r="H137" s="31">
        <f>IF(A137="","",COUNTIFS('Agenda'!$A$2:$A$501,A137,'Agenda'!$O$2:$O$501,"&lt;&gt;",'Agenda'!$O$2:$O$501,"&lt;&gt;OK"))</f>
        <v/>
      </c>
    </row>
    <row r="138">
      <c r="A138" s="28">
        <f>IF(A137="","",IF(A137+1&lt;='Configuración'!$B$3,A137+1,""))</f>
        <v/>
      </c>
      <c r="B138" s="22">
        <f>IF(A138="","",IFERROR(CHOOSE(WEEKDAY(A138,2),"Lunes","Martes","Miércoles","Jueves","Viernes","Sábado","Domingo"),""))</f>
        <v/>
      </c>
      <c r="C138" s="5">
        <f>IF(A138="","",IF(COUNTIF('Configuración'!$D$2:$D$31,A138)&gt;0,0,IFERROR(CHOOSE(WEEKDAY(A138,2)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8" s="5">
        <f>IF(A138="","",SUMIFS('Agenda'!$J$2:$J$501,'Agenda'!$A$2:$A$501,A138))</f>
        <v/>
      </c>
      <c r="E138" s="5">
        <f>IF(A138="","",C138-D138)</f>
        <v/>
      </c>
      <c r="F138" s="21">
        <f>IFERROR(D138/C138,"")</f>
        <v/>
      </c>
      <c r="G138" s="29">
        <f>IF(A138="","",COUNTIFS('Agenda'!$A$2:$A$501,A138,'Agenda'!$C$2:$C$501,"Reserva",'Agenda'!$I$2:$I$501,"&lt;&gt;",'Agenda'!$I$2:$I$501,"&lt;&gt;Cancelada"))</f>
        <v/>
      </c>
      <c r="H138" s="29">
        <f>IF(A138="","",COUNTIFS('Agenda'!$A$2:$A$501,A138,'Agenda'!$O$2:$O$501,"&lt;&gt;",'Agenda'!$O$2:$O$501,"&lt;&gt;OK"))</f>
        <v/>
      </c>
    </row>
    <row r="139">
      <c r="A139" s="30">
        <f>IF(A138="","",IF(A138+1&lt;='Configuración'!$B$3,A138+1,""))</f>
        <v/>
      </c>
      <c r="B139" s="27">
        <f>IF(A139="","",IFERROR(CHOOSE(WEEKDAY(A139,2),"Lunes","Martes","Miércoles","Jueves","Viernes","Sábado","Domingo"),""))</f>
        <v/>
      </c>
      <c r="C139" s="25">
        <f>IF(A139="","",IF(COUNTIF('Configuración'!$D$2:$D$31,A139)&gt;0,0,IFERROR(CHOOSE(WEEKDAY(A139,2)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39" s="25">
        <f>IF(A139="","",SUMIFS('Agenda'!$J$2:$J$501,'Agenda'!$A$2:$A$501,A139))</f>
        <v/>
      </c>
      <c r="E139" s="25">
        <f>IF(A139="","",C139-D139)</f>
        <v/>
      </c>
      <c r="F139" s="26">
        <f>IFERROR(D139/C139,"")</f>
        <v/>
      </c>
      <c r="G139" s="31">
        <f>IF(A139="","",COUNTIFS('Agenda'!$A$2:$A$501,A139,'Agenda'!$C$2:$C$501,"Reserva",'Agenda'!$I$2:$I$501,"&lt;&gt;",'Agenda'!$I$2:$I$501,"&lt;&gt;Cancelada"))</f>
        <v/>
      </c>
      <c r="H139" s="31">
        <f>IF(A139="","",COUNTIFS('Agenda'!$A$2:$A$501,A139,'Agenda'!$O$2:$O$501,"&lt;&gt;",'Agenda'!$O$2:$O$501,"&lt;&gt;OK"))</f>
        <v/>
      </c>
    </row>
    <row r="140">
      <c r="A140" s="28">
        <f>IF(A139="","",IF(A139+1&lt;='Configuración'!$B$3,A139+1,""))</f>
        <v/>
      </c>
      <c r="B140" s="22">
        <f>IF(A140="","",IFERROR(CHOOSE(WEEKDAY(A140,2),"Lunes","Martes","Miércoles","Jueves","Viernes","Sábado","Domingo"),""))</f>
        <v/>
      </c>
      <c r="C140" s="5">
        <f>IF(A140="","",IF(COUNTIF('Configuración'!$D$2:$D$31,A140)&gt;0,0,IFERROR(CHOOSE(WEEKDAY(A140,2)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0" s="5">
        <f>IF(A140="","",SUMIFS('Agenda'!$J$2:$J$501,'Agenda'!$A$2:$A$501,A140))</f>
        <v/>
      </c>
      <c r="E140" s="5">
        <f>IF(A140="","",C140-D140)</f>
        <v/>
      </c>
      <c r="F140" s="21">
        <f>IFERROR(D140/C140,"")</f>
        <v/>
      </c>
      <c r="G140" s="29">
        <f>IF(A140="","",COUNTIFS('Agenda'!$A$2:$A$501,A140,'Agenda'!$C$2:$C$501,"Reserva",'Agenda'!$I$2:$I$501,"&lt;&gt;",'Agenda'!$I$2:$I$501,"&lt;&gt;Cancelada"))</f>
        <v/>
      </c>
      <c r="H140" s="29">
        <f>IF(A140="","",COUNTIFS('Agenda'!$A$2:$A$501,A140,'Agenda'!$O$2:$O$501,"&lt;&gt;",'Agenda'!$O$2:$O$501,"&lt;&gt;OK"))</f>
        <v/>
      </c>
    </row>
    <row r="141">
      <c r="A141" s="30">
        <f>IF(A140="","",IF(A140+1&lt;='Configuración'!$B$3,A140+1,""))</f>
        <v/>
      </c>
      <c r="B141" s="27">
        <f>IF(A141="","",IFERROR(CHOOSE(WEEKDAY(A141,2),"Lunes","Martes","Miércoles","Jueves","Viernes","Sábado","Domingo"),""))</f>
        <v/>
      </c>
      <c r="C141" s="25">
        <f>IF(A141="","",IF(COUNTIF('Configuración'!$D$2:$D$31,A141)&gt;0,0,IFERROR(CHOOSE(WEEKDAY(A141,2)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1" s="25">
        <f>IF(A141="","",SUMIFS('Agenda'!$J$2:$J$501,'Agenda'!$A$2:$A$501,A141))</f>
        <v/>
      </c>
      <c r="E141" s="25">
        <f>IF(A141="","",C141-D141)</f>
        <v/>
      </c>
      <c r="F141" s="26">
        <f>IFERROR(D141/C141,"")</f>
        <v/>
      </c>
      <c r="G141" s="31">
        <f>IF(A141="","",COUNTIFS('Agenda'!$A$2:$A$501,A141,'Agenda'!$C$2:$C$501,"Reserva",'Agenda'!$I$2:$I$501,"&lt;&gt;",'Agenda'!$I$2:$I$501,"&lt;&gt;Cancelada"))</f>
        <v/>
      </c>
      <c r="H141" s="31">
        <f>IF(A141="","",COUNTIFS('Agenda'!$A$2:$A$501,A141,'Agenda'!$O$2:$O$501,"&lt;&gt;",'Agenda'!$O$2:$O$501,"&lt;&gt;OK"))</f>
        <v/>
      </c>
    </row>
    <row r="142">
      <c r="A142" s="28">
        <f>IF(A141="","",IF(A141+1&lt;='Configuración'!$B$3,A141+1,""))</f>
        <v/>
      </c>
      <c r="B142" s="22">
        <f>IF(A142="","",IFERROR(CHOOSE(WEEKDAY(A142,2),"Lunes","Martes","Miércoles","Jueves","Viernes","Sábado","Domingo"),""))</f>
        <v/>
      </c>
      <c r="C142" s="5">
        <f>IF(A142="","",IF(COUNTIF('Configuración'!$D$2:$D$31,A142)&gt;0,0,IFERROR(CHOOSE(WEEKDAY(A142,2)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2" s="5">
        <f>IF(A142="","",SUMIFS('Agenda'!$J$2:$J$501,'Agenda'!$A$2:$A$501,A142))</f>
        <v/>
      </c>
      <c r="E142" s="5">
        <f>IF(A142="","",C142-D142)</f>
        <v/>
      </c>
      <c r="F142" s="21">
        <f>IFERROR(D142/C142,"")</f>
        <v/>
      </c>
      <c r="G142" s="29">
        <f>IF(A142="","",COUNTIFS('Agenda'!$A$2:$A$501,A142,'Agenda'!$C$2:$C$501,"Reserva",'Agenda'!$I$2:$I$501,"&lt;&gt;",'Agenda'!$I$2:$I$501,"&lt;&gt;Cancelada"))</f>
        <v/>
      </c>
      <c r="H142" s="29">
        <f>IF(A142="","",COUNTIFS('Agenda'!$A$2:$A$501,A142,'Agenda'!$O$2:$O$501,"&lt;&gt;",'Agenda'!$O$2:$O$501,"&lt;&gt;OK"))</f>
        <v/>
      </c>
    </row>
    <row r="143">
      <c r="A143" s="30">
        <f>IF(A142="","",IF(A142+1&lt;='Configuración'!$B$3,A142+1,""))</f>
        <v/>
      </c>
      <c r="B143" s="27">
        <f>IF(A143="","",IFERROR(CHOOSE(WEEKDAY(A143,2),"Lunes","Martes","Miércoles","Jueves","Viernes","Sábado","Domingo"),""))</f>
        <v/>
      </c>
      <c r="C143" s="25">
        <f>IF(A143="","",IF(COUNTIF('Configuración'!$D$2:$D$31,A143)&gt;0,0,IFERROR(CHOOSE(WEEKDAY(A143,2)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3" s="25">
        <f>IF(A143="","",SUMIFS('Agenda'!$J$2:$J$501,'Agenda'!$A$2:$A$501,A143))</f>
        <v/>
      </c>
      <c r="E143" s="25">
        <f>IF(A143="","",C143-D143)</f>
        <v/>
      </c>
      <c r="F143" s="26">
        <f>IFERROR(D143/C143,"")</f>
        <v/>
      </c>
      <c r="G143" s="31">
        <f>IF(A143="","",COUNTIFS('Agenda'!$A$2:$A$501,A143,'Agenda'!$C$2:$C$501,"Reserva",'Agenda'!$I$2:$I$501,"&lt;&gt;",'Agenda'!$I$2:$I$501,"&lt;&gt;Cancelada"))</f>
        <v/>
      </c>
      <c r="H143" s="31">
        <f>IF(A143="","",COUNTIFS('Agenda'!$A$2:$A$501,A143,'Agenda'!$O$2:$O$501,"&lt;&gt;",'Agenda'!$O$2:$O$501,"&lt;&gt;OK"))</f>
        <v/>
      </c>
    </row>
    <row r="144">
      <c r="A144" s="28">
        <f>IF(A143="","",IF(A143+1&lt;='Configuración'!$B$3,A143+1,""))</f>
        <v/>
      </c>
      <c r="B144" s="22">
        <f>IF(A144="","",IFERROR(CHOOSE(WEEKDAY(A144,2),"Lunes","Martes","Miércoles","Jueves","Viernes","Sábado","Domingo"),""))</f>
        <v/>
      </c>
      <c r="C144" s="5">
        <f>IF(A144="","",IF(COUNTIF('Configuración'!$D$2:$D$31,A144)&gt;0,0,IFERROR(CHOOSE(WEEKDAY(A144,2)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4" s="5">
        <f>IF(A144="","",SUMIFS('Agenda'!$J$2:$J$501,'Agenda'!$A$2:$A$501,A144))</f>
        <v/>
      </c>
      <c r="E144" s="5">
        <f>IF(A144="","",C144-D144)</f>
        <v/>
      </c>
      <c r="F144" s="21">
        <f>IFERROR(D144/C144,"")</f>
        <v/>
      </c>
      <c r="G144" s="29">
        <f>IF(A144="","",COUNTIFS('Agenda'!$A$2:$A$501,A144,'Agenda'!$C$2:$C$501,"Reserva",'Agenda'!$I$2:$I$501,"&lt;&gt;",'Agenda'!$I$2:$I$501,"&lt;&gt;Cancelada"))</f>
        <v/>
      </c>
      <c r="H144" s="29">
        <f>IF(A144="","",COUNTIFS('Agenda'!$A$2:$A$501,A144,'Agenda'!$O$2:$O$501,"&lt;&gt;",'Agenda'!$O$2:$O$501,"&lt;&gt;OK"))</f>
        <v/>
      </c>
    </row>
    <row r="145">
      <c r="A145" s="30">
        <f>IF(A144="","",IF(A144+1&lt;='Configuración'!$B$3,A144+1,""))</f>
        <v/>
      </c>
      <c r="B145" s="27">
        <f>IF(A145="","",IFERROR(CHOOSE(WEEKDAY(A145,2),"Lunes","Martes","Miércoles","Jueves","Viernes","Sábado","Domingo"),""))</f>
        <v/>
      </c>
      <c r="C145" s="25">
        <f>IF(A145="","",IF(COUNTIF('Configuración'!$D$2:$D$31,A145)&gt;0,0,IFERROR(CHOOSE(WEEKDAY(A145,2)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5" s="25">
        <f>IF(A145="","",SUMIFS('Agenda'!$J$2:$J$501,'Agenda'!$A$2:$A$501,A145))</f>
        <v/>
      </c>
      <c r="E145" s="25">
        <f>IF(A145="","",C145-D145)</f>
        <v/>
      </c>
      <c r="F145" s="26">
        <f>IFERROR(D145/C145,"")</f>
        <v/>
      </c>
      <c r="G145" s="31">
        <f>IF(A145="","",COUNTIFS('Agenda'!$A$2:$A$501,A145,'Agenda'!$C$2:$C$501,"Reserva",'Agenda'!$I$2:$I$501,"&lt;&gt;",'Agenda'!$I$2:$I$501,"&lt;&gt;Cancelada"))</f>
        <v/>
      </c>
      <c r="H145" s="31">
        <f>IF(A145="","",COUNTIFS('Agenda'!$A$2:$A$501,A145,'Agenda'!$O$2:$O$501,"&lt;&gt;",'Agenda'!$O$2:$O$501,"&lt;&gt;OK"))</f>
        <v/>
      </c>
    </row>
    <row r="146">
      <c r="A146" s="28">
        <f>IF(A145="","",IF(A145+1&lt;='Configuración'!$B$3,A145+1,""))</f>
        <v/>
      </c>
      <c r="B146" s="22">
        <f>IF(A146="","",IFERROR(CHOOSE(WEEKDAY(A146,2),"Lunes","Martes","Miércoles","Jueves","Viernes","Sábado","Domingo"),""))</f>
        <v/>
      </c>
      <c r="C146" s="5">
        <f>IF(A146="","",IF(COUNTIF('Configuración'!$D$2:$D$31,A146)&gt;0,0,IFERROR(CHOOSE(WEEKDAY(A146,2)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6" s="5">
        <f>IF(A146="","",SUMIFS('Agenda'!$J$2:$J$501,'Agenda'!$A$2:$A$501,A146))</f>
        <v/>
      </c>
      <c r="E146" s="5">
        <f>IF(A146="","",C146-D146)</f>
        <v/>
      </c>
      <c r="F146" s="21">
        <f>IFERROR(D146/C146,"")</f>
        <v/>
      </c>
      <c r="G146" s="29">
        <f>IF(A146="","",COUNTIFS('Agenda'!$A$2:$A$501,A146,'Agenda'!$C$2:$C$501,"Reserva",'Agenda'!$I$2:$I$501,"&lt;&gt;",'Agenda'!$I$2:$I$501,"&lt;&gt;Cancelada"))</f>
        <v/>
      </c>
      <c r="H146" s="29">
        <f>IF(A146="","",COUNTIFS('Agenda'!$A$2:$A$501,A146,'Agenda'!$O$2:$O$501,"&lt;&gt;",'Agenda'!$O$2:$O$501,"&lt;&gt;OK"))</f>
        <v/>
      </c>
    </row>
    <row r="147">
      <c r="A147" s="30">
        <f>IF(A146="","",IF(A146+1&lt;='Configuración'!$B$3,A146+1,""))</f>
        <v/>
      </c>
      <c r="B147" s="27">
        <f>IF(A147="","",IFERROR(CHOOSE(WEEKDAY(A147,2),"Lunes","Martes","Miércoles","Jueves","Viernes","Sábado","Domingo"),""))</f>
        <v/>
      </c>
      <c r="C147" s="25">
        <f>IF(A147="","",IF(COUNTIF('Configuración'!$D$2:$D$31,A147)&gt;0,0,IFERROR(CHOOSE(WEEKDAY(A147,2)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7" s="25">
        <f>IF(A147="","",SUMIFS('Agenda'!$J$2:$J$501,'Agenda'!$A$2:$A$501,A147))</f>
        <v/>
      </c>
      <c r="E147" s="25">
        <f>IF(A147="","",C147-D147)</f>
        <v/>
      </c>
      <c r="F147" s="26">
        <f>IFERROR(D147/C147,"")</f>
        <v/>
      </c>
      <c r="G147" s="31">
        <f>IF(A147="","",COUNTIFS('Agenda'!$A$2:$A$501,A147,'Agenda'!$C$2:$C$501,"Reserva",'Agenda'!$I$2:$I$501,"&lt;&gt;",'Agenda'!$I$2:$I$501,"&lt;&gt;Cancelada"))</f>
        <v/>
      </c>
      <c r="H147" s="31">
        <f>IF(A147="","",COUNTIFS('Agenda'!$A$2:$A$501,A147,'Agenda'!$O$2:$O$501,"&lt;&gt;",'Agenda'!$O$2:$O$501,"&lt;&gt;OK"))</f>
        <v/>
      </c>
    </row>
    <row r="148">
      <c r="A148" s="28">
        <f>IF(A147="","",IF(A147+1&lt;='Configuración'!$B$3,A147+1,""))</f>
        <v/>
      </c>
      <c r="B148" s="22">
        <f>IF(A148="","",IFERROR(CHOOSE(WEEKDAY(A148,2),"Lunes","Martes","Miércoles","Jueves","Viernes","Sábado","Domingo"),""))</f>
        <v/>
      </c>
      <c r="C148" s="5">
        <f>IF(A148="","",IF(COUNTIF('Configuración'!$D$2:$D$31,A148)&gt;0,0,IFERROR(CHOOSE(WEEKDAY(A148,2)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8" s="5">
        <f>IF(A148="","",SUMIFS('Agenda'!$J$2:$J$501,'Agenda'!$A$2:$A$501,A148))</f>
        <v/>
      </c>
      <c r="E148" s="5">
        <f>IF(A148="","",C148-D148)</f>
        <v/>
      </c>
      <c r="F148" s="21">
        <f>IFERROR(D148/C148,"")</f>
        <v/>
      </c>
      <c r="G148" s="29">
        <f>IF(A148="","",COUNTIFS('Agenda'!$A$2:$A$501,A148,'Agenda'!$C$2:$C$501,"Reserva",'Agenda'!$I$2:$I$501,"&lt;&gt;",'Agenda'!$I$2:$I$501,"&lt;&gt;Cancelada"))</f>
        <v/>
      </c>
      <c r="H148" s="29">
        <f>IF(A148="","",COUNTIFS('Agenda'!$A$2:$A$501,A148,'Agenda'!$O$2:$O$501,"&lt;&gt;",'Agenda'!$O$2:$O$501,"&lt;&gt;OK"))</f>
        <v/>
      </c>
    </row>
    <row r="149">
      <c r="A149" s="30">
        <f>IF(A148="","",IF(A148+1&lt;='Configuración'!$B$3,A148+1,""))</f>
        <v/>
      </c>
      <c r="B149" s="27">
        <f>IF(A149="","",IFERROR(CHOOSE(WEEKDAY(A149,2),"Lunes","Martes","Miércoles","Jueves","Viernes","Sábado","Domingo"),""))</f>
        <v/>
      </c>
      <c r="C149" s="25">
        <f>IF(A149="","",IF(COUNTIF('Configuración'!$D$2:$D$31,A149)&gt;0,0,IFERROR(CHOOSE(WEEKDAY(A149,2)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49" s="25">
        <f>IF(A149="","",SUMIFS('Agenda'!$J$2:$J$501,'Agenda'!$A$2:$A$501,A149))</f>
        <v/>
      </c>
      <c r="E149" s="25">
        <f>IF(A149="","",C149-D149)</f>
        <v/>
      </c>
      <c r="F149" s="26">
        <f>IFERROR(D149/C149,"")</f>
        <v/>
      </c>
      <c r="G149" s="31">
        <f>IF(A149="","",COUNTIFS('Agenda'!$A$2:$A$501,A149,'Agenda'!$C$2:$C$501,"Reserva",'Agenda'!$I$2:$I$501,"&lt;&gt;",'Agenda'!$I$2:$I$501,"&lt;&gt;Cancelada"))</f>
        <v/>
      </c>
      <c r="H149" s="31">
        <f>IF(A149="","",COUNTIFS('Agenda'!$A$2:$A$501,A149,'Agenda'!$O$2:$O$501,"&lt;&gt;",'Agenda'!$O$2:$O$501,"&lt;&gt;OK"))</f>
        <v/>
      </c>
    </row>
    <row r="150">
      <c r="A150" s="28">
        <f>IF(A149="","",IF(A149+1&lt;='Configuración'!$B$3,A149+1,""))</f>
        <v/>
      </c>
      <c r="B150" s="22">
        <f>IF(A150="","",IFERROR(CHOOSE(WEEKDAY(A150,2),"Lunes","Martes","Miércoles","Jueves","Viernes","Sábado","Domingo"),""))</f>
        <v/>
      </c>
      <c r="C150" s="5">
        <f>IF(A150="","",IF(COUNTIF('Configuración'!$D$2:$D$31,A150)&gt;0,0,IFERROR(CHOOSE(WEEKDAY(A150,2)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0" s="5">
        <f>IF(A150="","",SUMIFS('Agenda'!$J$2:$J$501,'Agenda'!$A$2:$A$501,A150))</f>
        <v/>
      </c>
      <c r="E150" s="5">
        <f>IF(A150="","",C150-D150)</f>
        <v/>
      </c>
      <c r="F150" s="21">
        <f>IFERROR(D150/C150,"")</f>
        <v/>
      </c>
      <c r="G150" s="29">
        <f>IF(A150="","",COUNTIFS('Agenda'!$A$2:$A$501,A150,'Agenda'!$C$2:$C$501,"Reserva",'Agenda'!$I$2:$I$501,"&lt;&gt;",'Agenda'!$I$2:$I$501,"&lt;&gt;Cancelada"))</f>
        <v/>
      </c>
      <c r="H150" s="29">
        <f>IF(A150="","",COUNTIFS('Agenda'!$A$2:$A$501,A150,'Agenda'!$O$2:$O$501,"&lt;&gt;",'Agenda'!$O$2:$O$501,"&lt;&gt;OK"))</f>
        <v/>
      </c>
    </row>
    <row r="151">
      <c r="A151" s="30">
        <f>IF(A150="","",IF(A150+1&lt;='Configuración'!$B$3,A150+1,""))</f>
        <v/>
      </c>
      <c r="B151" s="27">
        <f>IF(A151="","",IFERROR(CHOOSE(WEEKDAY(A151,2),"Lunes","Martes","Miércoles","Jueves","Viernes","Sábado","Domingo"),""))</f>
        <v/>
      </c>
      <c r="C151" s="25">
        <f>IF(A151="","",IF(COUNTIF('Configuración'!$D$2:$D$31,A151)&gt;0,0,IFERROR(CHOOSE(WEEKDAY(A151,2)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1" s="25">
        <f>IF(A151="","",SUMIFS('Agenda'!$J$2:$J$501,'Agenda'!$A$2:$A$501,A151))</f>
        <v/>
      </c>
      <c r="E151" s="25">
        <f>IF(A151="","",C151-D151)</f>
        <v/>
      </c>
      <c r="F151" s="26">
        <f>IFERROR(D151/C151,"")</f>
        <v/>
      </c>
      <c r="G151" s="31">
        <f>IF(A151="","",COUNTIFS('Agenda'!$A$2:$A$501,A151,'Agenda'!$C$2:$C$501,"Reserva",'Agenda'!$I$2:$I$501,"&lt;&gt;",'Agenda'!$I$2:$I$501,"&lt;&gt;Cancelada"))</f>
        <v/>
      </c>
      <c r="H151" s="31">
        <f>IF(A151="","",COUNTIFS('Agenda'!$A$2:$A$501,A151,'Agenda'!$O$2:$O$501,"&lt;&gt;",'Agenda'!$O$2:$O$501,"&lt;&gt;OK"))</f>
        <v/>
      </c>
    </row>
    <row r="152">
      <c r="A152" s="28">
        <f>IF(A151="","",IF(A151+1&lt;='Configuración'!$B$3,A151+1,""))</f>
        <v/>
      </c>
      <c r="B152" s="22">
        <f>IF(A152="","",IFERROR(CHOOSE(WEEKDAY(A152,2),"Lunes","Martes","Miércoles","Jueves","Viernes","Sábado","Domingo"),""))</f>
        <v/>
      </c>
      <c r="C152" s="5">
        <f>IF(A152="","",IF(COUNTIF('Configuración'!$D$2:$D$31,A152)&gt;0,0,IFERROR(CHOOSE(WEEKDAY(A152,2)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2" s="5">
        <f>IF(A152="","",SUMIFS('Agenda'!$J$2:$J$501,'Agenda'!$A$2:$A$501,A152))</f>
        <v/>
      </c>
      <c r="E152" s="5">
        <f>IF(A152="","",C152-D152)</f>
        <v/>
      </c>
      <c r="F152" s="21">
        <f>IFERROR(D152/C152,"")</f>
        <v/>
      </c>
      <c r="G152" s="29">
        <f>IF(A152="","",COUNTIFS('Agenda'!$A$2:$A$501,A152,'Agenda'!$C$2:$C$501,"Reserva",'Agenda'!$I$2:$I$501,"&lt;&gt;",'Agenda'!$I$2:$I$501,"&lt;&gt;Cancelada"))</f>
        <v/>
      </c>
      <c r="H152" s="29">
        <f>IF(A152="","",COUNTIFS('Agenda'!$A$2:$A$501,A152,'Agenda'!$O$2:$O$501,"&lt;&gt;",'Agenda'!$O$2:$O$501,"&lt;&gt;OK"))</f>
        <v/>
      </c>
    </row>
    <row r="153">
      <c r="A153" s="30">
        <f>IF(A152="","",IF(A152+1&lt;='Configuración'!$B$3,A152+1,""))</f>
        <v/>
      </c>
      <c r="B153" s="27">
        <f>IF(A153="","",IFERROR(CHOOSE(WEEKDAY(A153,2),"Lunes","Martes","Miércoles","Jueves","Viernes","Sábado","Domingo"),""))</f>
        <v/>
      </c>
      <c r="C153" s="25">
        <f>IF(A153="","",IF(COUNTIF('Configuración'!$D$2:$D$31,A153)&gt;0,0,IFERROR(CHOOSE(WEEKDAY(A153,2)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3" s="25">
        <f>IF(A153="","",SUMIFS('Agenda'!$J$2:$J$501,'Agenda'!$A$2:$A$501,A153))</f>
        <v/>
      </c>
      <c r="E153" s="25">
        <f>IF(A153="","",C153-D153)</f>
        <v/>
      </c>
      <c r="F153" s="26">
        <f>IFERROR(D153/C153,"")</f>
        <v/>
      </c>
      <c r="G153" s="31">
        <f>IF(A153="","",COUNTIFS('Agenda'!$A$2:$A$501,A153,'Agenda'!$C$2:$C$501,"Reserva",'Agenda'!$I$2:$I$501,"&lt;&gt;",'Agenda'!$I$2:$I$501,"&lt;&gt;Cancelada"))</f>
        <v/>
      </c>
      <c r="H153" s="31">
        <f>IF(A153="","",COUNTIFS('Agenda'!$A$2:$A$501,A153,'Agenda'!$O$2:$O$501,"&lt;&gt;",'Agenda'!$O$2:$O$501,"&lt;&gt;OK"))</f>
        <v/>
      </c>
    </row>
    <row r="154">
      <c r="A154" s="28">
        <f>IF(A153="","",IF(A153+1&lt;='Configuración'!$B$3,A153+1,""))</f>
        <v/>
      </c>
      <c r="B154" s="22">
        <f>IF(A154="","",IFERROR(CHOOSE(WEEKDAY(A154,2),"Lunes","Martes","Miércoles","Jueves","Viernes","Sábado","Domingo"),""))</f>
        <v/>
      </c>
      <c r="C154" s="5">
        <f>IF(A154="","",IF(COUNTIF('Configuración'!$D$2:$D$31,A154)&gt;0,0,IFERROR(CHOOSE(WEEKDAY(A154,2)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4" s="5">
        <f>IF(A154="","",SUMIFS('Agenda'!$J$2:$J$501,'Agenda'!$A$2:$A$501,A154))</f>
        <v/>
      </c>
      <c r="E154" s="5">
        <f>IF(A154="","",C154-D154)</f>
        <v/>
      </c>
      <c r="F154" s="21">
        <f>IFERROR(D154/C154,"")</f>
        <v/>
      </c>
      <c r="G154" s="29">
        <f>IF(A154="","",COUNTIFS('Agenda'!$A$2:$A$501,A154,'Agenda'!$C$2:$C$501,"Reserva",'Agenda'!$I$2:$I$501,"&lt;&gt;",'Agenda'!$I$2:$I$501,"&lt;&gt;Cancelada"))</f>
        <v/>
      </c>
      <c r="H154" s="29">
        <f>IF(A154="","",COUNTIFS('Agenda'!$A$2:$A$501,A154,'Agenda'!$O$2:$O$501,"&lt;&gt;",'Agenda'!$O$2:$O$501,"&lt;&gt;OK"))</f>
        <v/>
      </c>
    </row>
    <row r="155">
      <c r="A155" s="30">
        <f>IF(A154="","",IF(A154+1&lt;='Configuración'!$B$3,A154+1,""))</f>
        <v/>
      </c>
      <c r="B155" s="27">
        <f>IF(A155="","",IFERROR(CHOOSE(WEEKDAY(A155,2),"Lunes","Martes","Miércoles","Jueves","Viernes","Sábado","Domingo"),""))</f>
        <v/>
      </c>
      <c r="C155" s="25">
        <f>IF(A155="","",IF(COUNTIF('Configuración'!$D$2:$D$31,A155)&gt;0,0,IFERROR(CHOOSE(WEEKDAY(A155,2)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5" s="25">
        <f>IF(A155="","",SUMIFS('Agenda'!$J$2:$J$501,'Agenda'!$A$2:$A$501,A155))</f>
        <v/>
      </c>
      <c r="E155" s="25">
        <f>IF(A155="","",C155-D155)</f>
        <v/>
      </c>
      <c r="F155" s="26">
        <f>IFERROR(D155/C155,"")</f>
        <v/>
      </c>
      <c r="G155" s="31">
        <f>IF(A155="","",COUNTIFS('Agenda'!$A$2:$A$501,A155,'Agenda'!$C$2:$C$501,"Reserva",'Agenda'!$I$2:$I$501,"&lt;&gt;",'Agenda'!$I$2:$I$501,"&lt;&gt;Cancelada"))</f>
        <v/>
      </c>
      <c r="H155" s="31">
        <f>IF(A155="","",COUNTIFS('Agenda'!$A$2:$A$501,A155,'Agenda'!$O$2:$O$501,"&lt;&gt;",'Agenda'!$O$2:$O$501,"&lt;&gt;OK"))</f>
        <v/>
      </c>
    </row>
    <row r="156">
      <c r="A156" s="28">
        <f>IF(A155="","",IF(A155+1&lt;='Configuración'!$B$3,A155+1,""))</f>
        <v/>
      </c>
      <c r="B156" s="22">
        <f>IF(A156="","",IFERROR(CHOOSE(WEEKDAY(A156,2),"Lunes","Martes","Miércoles","Jueves","Viernes","Sábado","Domingo"),""))</f>
        <v/>
      </c>
      <c r="C156" s="5">
        <f>IF(A156="","",IF(COUNTIF('Configuración'!$D$2:$D$31,A156)&gt;0,0,IFERROR(CHOOSE(WEEKDAY(A156,2)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6" s="5">
        <f>IF(A156="","",SUMIFS('Agenda'!$J$2:$J$501,'Agenda'!$A$2:$A$501,A156))</f>
        <v/>
      </c>
      <c r="E156" s="5">
        <f>IF(A156="","",C156-D156)</f>
        <v/>
      </c>
      <c r="F156" s="21">
        <f>IFERROR(D156/C156,"")</f>
        <v/>
      </c>
      <c r="G156" s="29">
        <f>IF(A156="","",COUNTIFS('Agenda'!$A$2:$A$501,A156,'Agenda'!$C$2:$C$501,"Reserva",'Agenda'!$I$2:$I$501,"&lt;&gt;",'Agenda'!$I$2:$I$501,"&lt;&gt;Cancelada"))</f>
        <v/>
      </c>
      <c r="H156" s="29">
        <f>IF(A156="","",COUNTIFS('Agenda'!$A$2:$A$501,A156,'Agenda'!$O$2:$O$501,"&lt;&gt;",'Agenda'!$O$2:$O$501,"&lt;&gt;OK"))</f>
        <v/>
      </c>
    </row>
    <row r="157">
      <c r="A157" s="30">
        <f>IF(A156="","",IF(A156+1&lt;='Configuración'!$B$3,A156+1,""))</f>
        <v/>
      </c>
      <c r="B157" s="27">
        <f>IF(A157="","",IFERROR(CHOOSE(WEEKDAY(A157,2),"Lunes","Martes","Miércoles","Jueves","Viernes","Sábado","Domingo"),""))</f>
        <v/>
      </c>
      <c r="C157" s="25">
        <f>IF(A157="","",IF(COUNTIF('Configuración'!$D$2:$D$31,A157)&gt;0,0,IFERROR(CHOOSE(WEEKDAY(A157,2)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7" s="25">
        <f>IF(A157="","",SUMIFS('Agenda'!$J$2:$J$501,'Agenda'!$A$2:$A$501,A157))</f>
        <v/>
      </c>
      <c r="E157" s="25">
        <f>IF(A157="","",C157-D157)</f>
        <v/>
      </c>
      <c r="F157" s="26">
        <f>IFERROR(D157/C157,"")</f>
        <v/>
      </c>
      <c r="G157" s="31">
        <f>IF(A157="","",COUNTIFS('Agenda'!$A$2:$A$501,A157,'Agenda'!$C$2:$C$501,"Reserva",'Agenda'!$I$2:$I$501,"&lt;&gt;",'Agenda'!$I$2:$I$501,"&lt;&gt;Cancelada"))</f>
        <v/>
      </c>
      <c r="H157" s="31">
        <f>IF(A157="","",COUNTIFS('Agenda'!$A$2:$A$501,A157,'Agenda'!$O$2:$O$501,"&lt;&gt;",'Agenda'!$O$2:$O$501,"&lt;&gt;OK"))</f>
        <v/>
      </c>
    </row>
    <row r="158">
      <c r="A158" s="28">
        <f>IF(A157="","",IF(A157+1&lt;='Configuración'!$B$3,A157+1,""))</f>
        <v/>
      </c>
      <c r="B158" s="22">
        <f>IF(A158="","",IFERROR(CHOOSE(WEEKDAY(A158,2),"Lunes","Martes","Miércoles","Jueves","Viernes","Sábado","Domingo"),""))</f>
        <v/>
      </c>
      <c r="C158" s="5">
        <f>IF(A158="","",IF(COUNTIF('Configuración'!$D$2:$D$31,A158)&gt;0,0,IFERROR(CHOOSE(WEEKDAY(A158,2)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8" s="5">
        <f>IF(A158="","",SUMIFS('Agenda'!$J$2:$J$501,'Agenda'!$A$2:$A$501,A158))</f>
        <v/>
      </c>
      <c r="E158" s="5">
        <f>IF(A158="","",C158-D158)</f>
        <v/>
      </c>
      <c r="F158" s="21">
        <f>IFERROR(D158/C158,"")</f>
        <v/>
      </c>
      <c r="G158" s="29">
        <f>IF(A158="","",COUNTIFS('Agenda'!$A$2:$A$501,A158,'Agenda'!$C$2:$C$501,"Reserva",'Agenda'!$I$2:$I$501,"&lt;&gt;",'Agenda'!$I$2:$I$501,"&lt;&gt;Cancelada"))</f>
        <v/>
      </c>
      <c r="H158" s="29">
        <f>IF(A158="","",COUNTIFS('Agenda'!$A$2:$A$501,A158,'Agenda'!$O$2:$O$501,"&lt;&gt;",'Agenda'!$O$2:$O$501,"&lt;&gt;OK"))</f>
        <v/>
      </c>
    </row>
    <row r="159">
      <c r="A159" s="30">
        <f>IF(A158="","",IF(A158+1&lt;='Configuración'!$B$3,A158+1,""))</f>
        <v/>
      </c>
      <c r="B159" s="27">
        <f>IF(A159="","",IFERROR(CHOOSE(WEEKDAY(A159,2),"Lunes","Martes","Miércoles","Jueves","Viernes","Sábado","Domingo"),""))</f>
        <v/>
      </c>
      <c r="C159" s="25">
        <f>IF(A159="","",IF(COUNTIF('Configuración'!$D$2:$D$31,A159)&gt;0,0,IFERROR(CHOOSE(WEEKDAY(A159,2)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59" s="25">
        <f>IF(A159="","",SUMIFS('Agenda'!$J$2:$J$501,'Agenda'!$A$2:$A$501,A159))</f>
        <v/>
      </c>
      <c r="E159" s="25">
        <f>IF(A159="","",C159-D159)</f>
        <v/>
      </c>
      <c r="F159" s="26">
        <f>IFERROR(D159/C159,"")</f>
        <v/>
      </c>
      <c r="G159" s="31">
        <f>IF(A159="","",COUNTIFS('Agenda'!$A$2:$A$501,A159,'Agenda'!$C$2:$C$501,"Reserva",'Agenda'!$I$2:$I$501,"&lt;&gt;",'Agenda'!$I$2:$I$501,"&lt;&gt;Cancelada"))</f>
        <v/>
      </c>
      <c r="H159" s="31">
        <f>IF(A159="","",COUNTIFS('Agenda'!$A$2:$A$501,A159,'Agenda'!$O$2:$O$501,"&lt;&gt;",'Agenda'!$O$2:$O$501,"&lt;&gt;OK"))</f>
        <v/>
      </c>
    </row>
    <row r="160">
      <c r="A160" s="28">
        <f>IF(A159="","",IF(A159+1&lt;='Configuración'!$B$3,A159+1,""))</f>
        <v/>
      </c>
      <c r="B160" s="22">
        <f>IF(A160="","",IFERROR(CHOOSE(WEEKDAY(A160,2),"Lunes","Martes","Miércoles","Jueves","Viernes","Sábado","Domingo"),""))</f>
        <v/>
      </c>
      <c r="C160" s="5">
        <f>IF(A160="","",IF(COUNTIF('Configuración'!$D$2:$D$31,A160)&gt;0,0,IFERROR(CHOOSE(WEEKDAY(A160,2)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0" s="5">
        <f>IF(A160="","",SUMIFS('Agenda'!$J$2:$J$501,'Agenda'!$A$2:$A$501,A160))</f>
        <v/>
      </c>
      <c r="E160" s="5">
        <f>IF(A160="","",C160-D160)</f>
        <v/>
      </c>
      <c r="F160" s="21">
        <f>IFERROR(D160/C160,"")</f>
        <v/>
      </c>
      <c r="G160" s="29">
        <f>IF(A160="","",COUNTIFS('Agenda'!$A$2:$A$501,A160,'Agenda'!$C$2:$C$501,"Reserva",'Agenda'!$I$2:$I$501,"&lt;&gt;",'Agenda'!$I$2:$I$501,"&lt;&gt;Cancelada"))</f>
        <v/>
      </c>
      <c r="H160" s="29">
        <f>IF(A160="","",COUNTIFS('Agenda'!$A$2:$A$501,A160,'Agenda'!$O$2:$O$501,"&lt;&gt;",'Agenda'!$O$2:$O$501,"&lt;&gt;OK"))</f>
        <v/>
      </c>
    </row>
    <row r="161">
      <c r="A161" s="30">
        <f>IF(A160="","",IF(A160+1&lt;='Configuración'!$B$3,A160+1,""))</f>
        <v/>
      </c>
      <c r="B161" s="27">
        <f>IF(A161="","",IFERROR(CHOOSE(WEEKDAY(A161,2),"Lunes","Martes","Miércoles","Jueves","Viernes","Sábado","Domingo"),""))</f>
        <v/>
      </c>
      <c r="C161" s="25">
        <f>IF(A161="","",IF(COUNTIF('Configuración'!$D$2:$D$31,A161)&gt;0,0,IFERROR(CHOOSE(WEEKDAY(A161,2)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1" s="25">
        <f>IF(A161="","",SUMIFS('Agenda'!$J$2:$J$501,'Agenda'!$A$2:$A$501,A161))</f>
        <v/>
      </c>
      <c r="E161" s="25">
        <f>IF(A161="","",C161-D161)</f>
        <v/>
      </c>
      <c r="F161" s="26">
        <f>IFERROR(D161/C161,"")</f>
        <v/>
      </c>
      <c r="G161" s="31">
        <f>IF(A161="","",COUNTIFS('Agenda'!$A$2:$A$501,A161,'Agenda'!$C$2:$C$501,"Reserva",'Agenda'!$I$2:$I$501,"&lt;&gt;",'Agenda'!$I$2:$I$501,"&lt;&gt;Cancelada"))</f>
        <v/>
      </c>
      <c r="H161" s="31">
        <f>IF(A161="","",COUNTIFS('Agenda'!$A$2:$A$501,A161,'Agenda'!$O$2:$O$501,"&lt;&gt;",'Agenda'!$O$2:$O$501,"&lt;&gt;OK"))</f>
        <v/>
      </c>
    </row>
    <row r="162">
      <c r="A162" s="28">
        <f>IF(A161="","",IF(A161+1&lt;='Configuración'!$B$3,A161+1,""))</f>
        <v/>
      </c>
      <c r="B162" s="22">
        <f>IF(A162="","",IFERROR(CHOOSE(WEEKDAY(A162,2),"Lunes","Martes","Miércoles","Jueves","Viernes","Sábado","Domingo"),""))</f>
        <v/>
      </c>
      <c r="C162" s="5">
        <f>IF(A162="","",IF(COUNTIF('Configuración'!$D$2:$D$31,A162)&gt;0,0,IFERROR(CHOOSE(WEEKDAY(A162,2)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2" s="5">
        <f>IF(A162="","",SUMIFS('Agenda'!$J$2:$J$501,'Agenda'!$A$2:$A$501,A162))</f>
        <v/>
      </c>
      <c r="E162" s="5">
        <f>IF(A162="","",C162-D162)</f>
        <v/>
      </c>
      <c r="F162" s="21">
        <f>IFERROR(D162/C162,"")</f>
        <v/>
      </c>
      <c r="G162" s="29">
        <f>IF(A162="","",COUNTIFS('Agenda'!$A$2:$A$501,A162,'Agenda'!$C$2:$C$501,"Reserva",'Agenda'!$I$2:$I$501,"&lt;&gt;",'Agenda'!$I$2:$I$501,"&lt;&gt;Cancelada"))</f>
        <v/>
      </c>
      <c r="H162" s="29">
        <f>IF(A162="","",COUNTIFS('Agenda'!$A$2:$A$501,A162,'Agenda'!$O$2:$O$501,"&lt;&gt;",'Agenda'!$O$2:$O$501,"&lt;&gt;OK"))</f>
        <v/>
      </c>
    </row>
    <row r="163">
      <c r="A163" s="30">
        <f>IF(A162="","",IF(A162+1&lt;='Configuración'!$B$3,A162+1,""))</f>
        <v/>
      </c>
      <c r="B163" s="27">
        <f>IF(A163="","",IFERROR(CHOOSE(WEEKDAY(A163,2),"Lunes","Martes","Miércoles","Jueves","Viernes","Sábado","Domingo"),""))</f>
        <v/>
      </c>
      <c r="C163" s="25">
        <f>IF(A163="","",IF(COUNTIF('Configuración'!$D$2:$D$31,A163)&gt;0,0,IFERROR(CHOOSE(WEEKDAY(A163,2)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3" s="25">
        <f>IF(A163="","",SUMIFS('Agenda'!$J$2:$J$501,'Agenda'!$A$2:$A$501,A163))</f>
        <v/>
      </c>
      <c r="E163" s="25">
        <f>IF(A163="","",C163-D163)</f>
        <v/>
      </c>
      <c r="F163" s="26">
        <f>IFERROR(D163/C163,"")</f>
        <v/>
      </c>
      <c r="G163" s="31">
        <f>IF(A163="","",COUNTIFS('Agenda'!$A$2:$A$501,A163,'Agenda'!$C$2:$C$501,"Reserva",'Agenda'!$I$2:$I$501,"&lt;&gt;",'Agenda'!$I$2:$I$501,"&lt;&gt;Cancelada"))</f>
        <v/>
      </c>
      <c r="H163" s="31">
        <f>IF(A163="","",COUNTIFS('Agenda'!$A$2:$A$501,A163,'Agenda'!$O$2:$O$501,"&lt;&gt;",'Agenda'!$O$2:$O$501,"&lt;&gt;OK"))</f>
        <v/>
      </c>
    </row>
    <row r="164">
      <c r="A164" s="28">
        <f>IF(A163="","",IF(A163+1&lt;='Configuración'!$B$3,A163+1,""))</f>
        <v/>
      </c>
      <c r="B164" s="22">
        <f>IF(A164="","",IFERROR(CHOOSE(WEEKDAY(A164,2),"Lunes","Martes","Miércoles","Jueves","Viernes","Sábado","Domingo"),""))</f>
        <v/>
      </c>
      <c r="C164" s="5">
        <f>IF(A164="","",IF(COUNTIF('Configuración'!$D$2:$D$31,A164)&gt;0,0,IFERROR(CHOOSE(WEEKDAY(A164,2)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4" s="5">
        <f>IF(A164="","",SUMIFS('Agenda'!$J$2:$J$501,'Agenda'!$A$2:$A$501,A164))</f>
        <v/>
      </c>
      <c r="E164" s="5">
        <f>IF(A164="","",C164-D164)</f>
        <v/>
      </c>
      <c r="F164" s="21">
        <f>IFERROR(D164/C164,"")</f>
        <v/>
      </c>
      <c r="G164" s="29">
        <f>IF(A164="","",COUNTIFS('Agenda'!$A$2:$A$501,A164,'Agenda'!$C$2:$C$501,"Reserva",'Agenda'!$I$2:$I$501,"&lt;&gt;",'Agenda'!$I$2:$I$501,"&lt;&gt;Cancelada"))</f>
        <v/>
      </c>
      <c r="H164" s="29">
        <f>IF(A164="","",COUNTIFS('Agenda'!$A$2:$A$501,A164,'Agenda'!$O$2:$O$501,"&lt;&gt;",'Agenda'!$O$2:$O$501,"&lt;&gt;OK"))</f>
        <v/>
      </c>
    </row>
    <row r="165">
      <c r="A165" s="30">
        <f>IF(A164="","",IF(A164+1&lt;='Configuración'!$B$3,A164+1,""))</f>
        <v/>
      </c>
      <c r="B165" s="27">
        <f>IF(A165="","",IFERROR(CHOOSE(WEEKDAY(A165,2),"Lunes","Martes","Miércoles","Jueves","Viernes","Sábado","Domingo"),""))</f>
        <v/>
      </c>
      <c r="C165" s="25">
        <f>IF(A165="","",IF(COUNTIF('Configuración'!$D$2:$D$31,A165)&gt;0,0,IFERROR(CHOOSE(WEEKDAY(A165,2)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5" s="25">
        <f>IF(A165="","",SUMIFS('Agenda'!$J$2:$J$501,'Agenda'!$A$2:$A$501,A165))</f>
        <v/>
      </c>
      <c r="E165" s="25">
        <f>IF(A165="","",C165-D165)</f>
        <v/>
      </c>
      <c r="F165" s="26">
        <f>IFERROR(D165/C165,"")</f>
        <v/>
      </c>
      <c r="G165" s="31">
        <f>IF(A165="","",COUNTIFS('Agenda'!$A$2:$A$501,A165,'Agenda'!$C$2:$C$501,"Reserva",'Agenda'!$I$2:$I$501,"&lt;&gt;",'Agenda'!$I$2:$I$501,"&lt;&gt;Cancelada"))</f>
        <v/>
      </c>
      <c r="H165" s="31">
        <f>IF(A165="","",COUNTIFS('Agenda'!$A$2:$A$501,A165,'Agenda'!$O$2:$O$501,"&lt;&gt;",'Agenda'!$O$2:$O$501,"&lt;&gt;OK"))</f>
        <v/>
      </c>
    </row>
    <row r="166">
      <c r="A166" s="28">
        <f>IF(A165="","",IF(A165+1&lt;='Configuración'!$B$3,A165+1,""))</f>
        <v/>
      </c>
      <c r="B166" s="22">
        <f>IF(A166="","",IFERROR(CHOOSE(WEEKDAY(A166,2),"Lunes","Martes","Miércoles","Jueves","Viernes","Sábado","Domingo"),""))</f>
        <v/>
      </c>
      <c r="C166" s="5">
        <f>IF(A166="","",IF(COUNTIF('Configuración'!$D$2:$D$31,A166)&gt;0,0,IFERROR(CHOOSE(WEEKDAY(A166,2)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6" s="5">
        <f>IF(A166="","",SUMIFS('Agenda'!$J$2:$J$501,'Agenda'!$A$2:$A$501,A166))</f>
        <v/>
      </c>
      <c r="E166" s="5">
        <f>IF(A166="","",C166-D166)</f>
        <v/>
      </c>
      <c r="F166" s="21">
        <f>IFERROR(D166/C166,"")</f>
        <v/>
      </c>
      <c r="G166" s="29">
        <f>IF(A166="","",COUNTIFS('Agenda'!$A$2:$A$501,A166,'Agenda'!$C$2:$C$501,"Reserva",'Agenda'!$I$2:$I$501,"&lt;&gt;",'Agenda'!$I$2:$I$501,"&lt;&gt;Cancelada"))</f>
        <v/>
      </c>
      <c r="H166" s="29">
        <f>IF(A166="","",COUNTIFS('Agenda'!$A$2:$A$501,A166,'Agenda'!$O$2:$O$501,"&lt;&gt;",'Agenda'!$O$2:$O$501,"&lt;&gt;OK"))</f>
        <v/>
      </c>
    </row>
    <row r="167">
      <c r="A167" s="30">
        <f>IF(A166="","",IF(A166+1&lt;='Configuración'!$B$3,A166+1,""))</f>
        <v/>
      </c>
      <c r="B167" s="27">
        <f>IF(A167="","",IFERROR(CHOOSE(WEEKDAY(A167,2),"Lunes","Martes","Miércoles","Jueves","Viernes","Sábado","Domingo"),""))</f>
        <v/>
      </c>
      <c r="C167" s="25">
        <f>IF(A167="","",IF(COUNTIF('Configuración'!$D$2:$D$31,A167)&gt;0,0,IFERROR(CHOOSE(WEEKDAY(A167,2)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7" s="25">
        <f>IF(A167="","",SUMIFS('Agenda'!$J$2:$J$501,'Agenda'!$A$2:$A$501,A167))</f>
        <v/>
      </c>
      <c r="E167" s="25">
        <f>IF(A167="","",C167-D167)</f>
        <v/>
      </c>
      <c r="F167" s="26">
        <f>IFERROR(D167/C167,"")</f>
        <v/>
      </c>
      <c r="G167" s="31">
        <f>IF(A167="","",COUNTIFS('Agenda'!$A$2:$A$501,A167,'Agenda'!$C$2:$C$501,"Reserva",'Agenda'!$I$2:$I$501,"&lt;&gt;",'Agenda'!$I$2:$I$501,"&lt;&gt;Cancelada"))</f>
        <v/>
      </c>
      <c r="H167" s="31">
        <f>IF(A167="","",COUNTIFS('Agenda'!$A$2:$A$501,A167,'Agenda'!$O$2:$O$501,"&lt;&gt;",'Agenda'!$O$2:$O$501,"&lt;&gt;OK"))</f>
        <v/>
      </c>
    </row>
    <row r="168">
      <c r="A168" s="28">
        <f>IF(A167="","",IF(A167+1&lt;='Configuración'!$B$3,A167+1,""))</f>
        <v/>
      </c>
      <c r="B168" s="22">
        <f>IF(A168="","",IFERROR(CHOOSE(WEEKDAY(A168,2),"Lunes","Martes","Miércoles","Jueves","Viernes","Sábado","Domingo"),""))</f>
        <v/>
      </c>
      <c r="C168" s="5">
        <f>IF(A168="","",IF(COUNTIF('Configuración'!$D$2:$D$31,A168)&gt;0,0,IFERROR(CHOOSE(WEEKDAY(A168,2)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8" s="5">
        <f>IF(A168="","",SUMIFS('Agenda'!$J$2:$J$501,'Agenda'!$A$2:$A$501,A168))</f>
        <v/>
      </c>
      <c r="E168" s="5">
        <f>IF(A168="","",C168-D168)</f>
        <v/>
      </c>
      <c r="F168" s="21">
        <f>IFERROR(D168/C168,"")</f>
        <v/>
      </c>
      <c r="G168" s="29">
        <f>IF(A168="","",COUNTIFS('Agenda'!$A$2:$A$501,A168,'Agenda'!$C$2:$C$501,"Reserva",'Agenda'!$I$2:$I$501,"&lt;&gt;",'Agenda'!$I$2:$I$501,"&lt;&gt;Cancelada"))</f>
        <v/>
      </c>
      <c r="H168" s="29">
        <f>IF(A168="","",COUNTIFS('Agenda'!$A$2:$A$501,A168,'Agenda'!$O$2:$O$501,"&lt;&gt;",'Agenda'!$O$2:$O$501,"&lt;&gt;OK"))</f>
        <v/>
      </c>
    </row>
    <row r="169">
      <c r="A169" s="30">
        <f>IF(A168="","",IF(A168+1&lt;='Configuración'!$B$3,A168+1,""))</f>
        <v/>
      </c>
      <c r="B169" s="27">
        <f>IF(A169="","",IFERROR(CHOOSE(WEEKDAY(A169,2),"Lunes","Martes","Miércoles","Jueves","Viernes","Sábado","Domingo"),""))</f>
        <v/>
      </c>
      <c r="C169" s="25">
        <f>IF(A169="","",IF(COUNTIF('Configuración'!$D$2:$D$31,A169)&gt;0,0,IFERROR(CHOOSE(WEEKDAY(A169,2)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69" s="25">
        <f>IF(A169="","",SUMIFS('Agenda'!$J$2:$J$501,'Agenda'!$A$2:$A$501,A169))</f>
        <v/>
      </c>
      <c r="E169" s="25">
        <f>IF(A169="","",C169-D169)</f>
        <v/>
      </c>
      <c r="F169" s="26">
        <f>IFERROR(D169/C169,"")</f>
        <v/>
      </c>
      <c r="G169" s="31">
        <f>IF(A169="","",COUNTIFS('Agenda'!$A$2:$A$501,A169,'Agenda'!$C$2:$C$501,"Reserva",'Agenda'!$I$2:$I$501,"&lt;&gt;",'Agenda'!$I$2:$I$501,"&lt;&gt;Cancelada"))</f>
        <v/>
      </c>
      <c r="H169" s="31">
        <f>IF(A169="","",COUNTIFS('Agenda'!$A$2:$A$501,A169,'Agenda'!$O$2:$O$501,"&lt;&gt;",'Agenda'!$O$2:$O$501,"&lt;&gt;OK"))</f>
        <v/>
      </c>
    </row>
    <row r="170">
      <c r="A170" s="28">
        <f>IF(A169="","",IF(A169+1&lt;='Configuración'!$B$3,A169+1,""))</f>
        <v/>
      </c>
      <c r="B170" s="22">
        <f>IF(A170="","",IFERROR(CHOOSE(WEEKDAY(A170,2),"Lunes","Martes","Miércoles","Jueves","Viernes","Sábado","Domingo"),""))</f>
        <v/>
      </c>
      <c r="C170" s="5">
        <f>IF(A170="","",IF(COUNTIF('Configuración'!$D$2:$D$31,A170)&gt;0,0,IFERROR(CHOOSE(WEEKDAY(A170,2)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0" s="5">
        <f>IF(A170="","",SUMIFS('Agenda'!$J$2:$J$501,'Agenda'!$A$2:$A$501,A170))</f>
        <v/>
      </c>
      <c r="E170" s="5">
        <f>IF(A170="","",C170-D170)</f>
        <v/>
      </c>
      <c r="F170" s="21">
        <f>IFERROR(D170/C170,"")</f>
        <v/>
      </c>
      <c r="G170" s="29">
        <f>IF(A170="","",COUNTIFS('Agenda'!$A$2:$A$501,A170,'Agenda'!$C$2:$C$501,"Reserva",'Agenda'!$I$2:$I$501,"&lt;&gt;",'Agenda'!$I$2:$I$501,"&lt;&gt;Cancelada"))</f>
        <v/>
      </c>
      <c r="H170" s="29">
        <f>IF(A170="","",COUNTIFS('Agenda'!$A$2:$A$501,A170,'Agenda'!$O$2:$O$501,"&lt;&gt;",'Agenda'!$O$2:$O$501,"&lt;&gt;OK"))</f>
        <v/>
      </c>
    </row>
    <row r="171">
      <c r="A171" s="30">
        <f>IF(A170="","",IF(A170+1&lt;='Configuración'!$B$3,A170+1,""))</f>
        <v/>
      </c>
      <c r="B171" s="27">
        <f>IF(A171="","",IFERROR(CHOOSE(WEEKDAY(A171,2),"Lunes","Martes","Miércoles","Jueves","Viernes","Sábado","Domingo"),""))</f>
        <v/>
      </c>
      <c r="C171" s="25">
        <f>IF(A171="","",IF(COUNTIF('Configuración'!$D$2:$D$31,A171)&gt;0,0,IFERROR(CHOOSE(WEEKDAY(A171,2)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1" s="25">
        <f>IF(A171="","",SUMIFS('Agenda'!$J$2:$J$501,'Agenda'!$A$2:$A$501,A171))</f>
        <v/>
      </c>
      <c r="E171" s="25">
        <f>IF(A171="","",C171-D171)</f>
        <v/>
      </c>
      <c r="F171" s="26">
        <f>IFERROR(D171/C171,"")</f>
        <v/>
      </c>
      <c r="G171" s="31">
        <f>IF(A171="","",COUNTIFS('Agenda'!$A$2:$A$501,A171,'Agenda'!$C$2:$C$501,"Reserva",'Agenda'!$I$2:$I$501,"&lt;&gt;",'Agenda'!$I$2:$I$501,"&lt;&gt;Cancelada"))</f>
        <v/>
      </c>
      <c r="H171" s="31">
        <f>IF(A171="","",COUNTIFS('Agenda'!$A$2:$A$501,A171,'Agenda'!$O$2:$O$501,"&lt;&gt;",'Agenda'!$O$2:$O$501,"&lt;&gt;OK"))</f>
        <v/>
      </c>
    </row>
    <row r="172">
      <c r="A172" s="28">
        <f>IF(A171="","",IF(A171+1&lt;='Configuración'!$B$3,A171+1,""))</f>
        <v/>
      </c>
      <c r="B172" s="22">
        <f>IF(A172="","",IFERROR(CHOOSE(WEEKDAY(A172,2),"Lunes","Martes","Miércoles","Jueves","Viernes","Sábado","Domingo"),""))</f>
        <v/>
      </c>
      <c r="C172" s="5">
        <f>IF(A172="","",IF(COUNTIF('Configuración'!$D$2:$D$31,A172)&gt;0,0,IFERROR(CHOOSE(WEEKDAY(A172,2)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2" s="5">
        <f>IF(A172="","",SUMIFS('Agenda'!$J$2:$J$501,'Agenda'!$A$2:$A$501,A172))</f>
        <v/>
      </c>
      <c r="E172" s="5">
        <f>IF(A172="","",C172-D172)</f>
        <v/>
      </c>
      <c r="F172" s="21">
        <f>IFERROR(D172/C172,"")</f>
        <v/>
      </c>
      <c r="G172" s="29">
        <f>IF(A172="","",COUNTIFS('Agenda'!$A$2:$A$501,A172,'Agenda'!$C$2:$C$501,"Reserva",'Agenda'!$I$2:$I$501,"&lt;&gt;",'Agenda'!$I$2:$I$501,"&lt;&gt;Cancelada"))</f>
        <v/>
      </c>
      <c r="H172" s="29">
        <f>IF(A172="","",COUNTIFS('Agenda'!$A$2:$A$501,A172,'Agenda'!$O$2:$O$501,"&lt;&gt;",'Agenda'!$O$2:$O$501,"&lt;&gt;OK"))</f>
        <v/>
      </c>
    </row>
    <row r="173">
      <c r="A173" s="30">
        <f>IF(A172="","",IF(A172+1&lt;='Configuración'!$B$3,A172+1,""))</f>
        <v/>
      </c>
      <c r="B173" s="27">
        <f>IF(A173="","",IFERROR(CHOOSE(WEEKDAY(A173,2),"Lunes","Martes","Miércoles","Jueves","Viernes","Sábado","Domingo"),""))</f>
        <v/>
      </c>
      <c r="C173" s="25">
        <f>IF(A173="","",IF(COUNTIF('Configuración'!$D$2:$D$31,A173)&gt;0,0,IFERROR(CHOOSE(WEEKDAY(A173,2)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3" s="25">
        <f>IF(A173="","",SUMIFS('Agenda'!$J$2:$J$501,'Agenda'!$A$2:$A$501,A173))</f>
        <v/>
      </c>
      <c r="E173" s="25">
        <f>IF(A173="","",C173-D173)</f>
        <v/>
      </c>
      <c r="F173" s="26">
        <f>IFERROR(D173/C173,"")</f>
        <v/>
      </c>
      <c r="G173" s="31">
        <f>IF(A173="","",COUNTIFS('Agenda'!$A$2:$A$501,A173,'Agenda'!$C$2:$C$501,"Reserva",'Agenda'!$I$2:$I$501,"&lt;&gt;",'Agenda'!$I$2:$I$501,"&lt;&gt;Cancelada"))</f>
        <v/>
      </c>
      <c r="H173" s="31">
        <f>IF(A173="","",COUNTIFS('Agenda'!$A$2:$A$501,A173,'Agenda'!$O$2:$O$501,"&lt;&gt;",'Agenda'!$O$2:$O$501,"&lt;&gt;OK"))</f>
        <v/>
      </c>
    </row>
    <row r="174">
      <c r="A174" s="28">
        <f>IF(A173="","",IF(A173+1&lt;='Configuración'!$B$3,A173+1,""))</f>
        <v/>
      </c>
      <c r="B174" s="22">
        <f>IF(A174="","",IFERROR(CHOOSE(WEEKDAY(A174,2),"Lunes","Martes","Miércoles","Jueves","Viernes","Sábado","Domingo"),""))</f>
        <v/>
      </c>
      <c r="C174" s="5">
        <f>IF(A174="","",IF(COUNTIF('Configuración'!$D$2:$D$31,A174)&gt;0,0,IFERROR(CHOOSE(WEEKDAY(A174,2)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4" s="5">
        <f>IF(A174="","",SUMIFS('Agenda'!$J$2:$J$501,'Agenda'!$A$2:$A$501,A174))</f>
        <v/>
      </c>
      <c r="E174" s="5">
        <f>IF(A174="","",C174-D174)</f>
        <v/>
      </c>
      <c r="F174" s="21">
        <f>IFERROR(D174/C174,"")</f>
        <v/>
      </c>
      <c r="G174" s="29">
        <f>IF(A174="","",COUNTIFS('Agenda'!$A$2:$A$501,A174,'Agenda'!$C$2:$C$501,"Reserva",'Agenda'!$I$2:$I$501,"&lt;&gt;",'Agenda'!$I$2:$I$501,"&lt;&gt;Cancelada"))</f>
        <v/>
      </c>
      <c r="H174" s="29">
        <f>IF(A174="","",COUNTIFS('Agenda'!$A$2:$A$501,A174,'Agenda'!$O$2:$O$501,"&lt;&gt;",'Agenda'!$O$2:$O$501,"&lt;&gt;OK"))</f>
        <v/>
      </c>
    </row>
    <row r="175">
      <c r="A175" s="30">
        <f>IF(A174="","",IF(A174+1&lt;='Configuración'!$B$3,A174+1,""))</f>
        <v/>
      </c>
      <c r="B175" s="27">
        <f>IF(A175="","",IFERROR(CHOOSE(WEEKDAY(A175,2),"Lunes","Martes","Miércoles","Jueves","Viernes","Sábado","Domingo"),""))</f>
        <v/>
      </c>
      <c r="C175" s="25">
        <f>IF(A175="","",IF(COUNTIF('Configuración'!$D$2:$D$31,A175)&gt;0,0,IFERROR(CHOOSE(WEEKDAY(A175,2)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5" s="25">
        <f>IF(A175="","",SUMIFS('Agenda'!$J$2:$J$501,'Agenda'!$A$2:$A$501,A175))</f>
        <v/>
      </c>
      <c r="E175" s="25">
        <f>IF(A175="","",C175-D175)</f>
        <v/>
      </c>
      <c r="F175" s="26">
        <f>IFERROR(D175/C175,"")</f>
        <v/>
      </c>
      <c r="G175" s="31">
        <f>IF(A175="","",COUNTIFS('Agenda'!$A$2:$A$501,A175,'Agenda'!$C$2:$C$501,"Reserva",'Agenda'!$I$2:$I$501,"&lt;&gt;",'Agenda'!$I$2:$I$501,"&lt;&gt;Cancelada"))</f>
        <v/>
      </c>
      <c r="H175" s="31">
        <f>IF(A175="","",COUNTIFS('Agenda'!$A$2:$A$501,A175,'Agenda'!$O$2:$O$501,"&lt;&gt;",'Agenda'!$O$2:$O$501,"&lt;&gt;OK"))</f>
        <v/>
      </c>
    </row>
    <row r="176">
      <c r="A176" s="28">
        <f>IF(A175="","",IF(A175+1&lt;='Configuración'!$B$3,A175+1,""))</f>
        <v/>
      </c>
      <c r="B176" s="22">
        <f>IF(A176="","",IFERROR(CHOOSE(WEEKDAY(A176,2),"Lunes","Martes","Miércoles","Jueves","Viernes","Sábado","Domingo"),""))</f>
        <v/>
      </c>
      <c r="C176" s="5">
        <f>IF(A176="","",IF(COUNTIF('Configuración'!$D$2:$D$31,A176)&gt;0,0,IFERROR(CHOOSE(WEEKDAY(A176,2)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6" s="5">
        <f>IF(A176="","",SUMIFS('Agenda'!$J$2:$J$501,'Agenda'!$A$2:$A$501,A176))</f>
        <v/>
      </c>
      <c r="E176" s="5">
        <f>IF(A176="","",C176-D176)</f>
        <v/>
      </c>
      <c r="F176" s="21">
        <f>IFERROR(D176/C176,"")</f>
        <v/>
      </c>
      <c r="G176" s="29">
        <f>IF(A176="","",COUNTIFS('Agenda'!$A$2:$A$501,A176,'Agenda'!$C$2:$C$501,"Reserva",'Agenda'!$I$2:$I$501,"&lt;&gt;",'Agenda'!$I$2:$I$501,"&lt;&gt;Cancelada"))</f>
        <v/>
      </c>
      <c r="H176" s="29">
        <f>IF(A176="","",COUNTIFS('Agenda'!$A$2:$A$501,A176,'Agenda'!$O$2:$O$501,"&lt;&gt;",'Agenda'!$O$2:$O$501,"&lt;&gt;OK"))</f>
        <v/>
      </c>
    </row>
    <row r="177">
      <c r="A177" s="30">
        <f>IF(A176="","",IF(A176+1&lt;='Configuración'!$B$3,A176+1,""))</f>
        <v/>
      </c>
      <c r="B177" s="27">
        <f>IF(A177="","",IFERROR(CHOOSE(WEEKDAY(A177,2),"Lunes","Martes","Miércoles","Jueves","Viernes","Sábado","Domingo"),""))</f>
        <v/>
      </c>
      <c r="C177" s="25">
        <f>IF(A177="","",IF(COUNTIF('Configuración'!$D$2:$D$31,A177)&gt;0,0,IFERROR(CHOOSE(WEEKDAY(A177,2)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7" s="25">
        <f>IF(A177="","",SUMIFS('Agenda'!$J$2:$J$501,'Agenda'!$A$2:$A$501,A177))</f>
        <v/>
      </c>
      <c r="E177" s="25">
        <f>IF(A177="","",C177-D177)</f>
        <v/>
      </c>
      <c r="F177" s="26">
        <f>IFERROR(D177/C177,"")</f>
        <v/>
      </c>
      <c r="G177" s="31">
        <f>IF(A177="","",COUNTIFS('Agenda'!$A$2:$A$501,A177,'Agenda'!$C$2:$C$501,"Reserva",'Agenda'!$I$2:$I$501,"&lt;&gt;",'Agenda'!$I$2:$I$501,"&lt;&gt;Cancelada"))</f>
        <v/>
      </c>
      <c r="H177" s="31">
        <f>IF(A177="","",COUNTIFS('Agenda'!$A$2:$A$501,A177,'Agenda'!$O$2:$O$501,"&lt;&gt;",'Agenda'!$O$2:$O$501,"&lt;&gt;OK"))</f>
        <v/>
      </c>
    </row>
    <row r="178">
      <c r="A178" s="28">
        <f>IF(A177="","",IF(A177+1&lt;='Configuración'!$B$3,A177+1,""))</f>
        <v/>
      </c>
      <c r="B178" s="22">
        <f>IF(A178="","",IFERROR(CHOOSE(WEEKDAY(A178,2),"Lunes","Martes","Miércoles","Jueves","Viernes","Sábado","Domingo"),""))</f>
        <v/>
      </c>
      <c r="C178" s="5">
        <f>IF(A178="","",IF(COUNTIF('Configuración'!$D$2:$D$31,A178)&gt;0,0,IFERROR(CHOOSE(WEEKDAY(A178,2)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8" s="5">
        <f>IF(A178="","",SUMIFS('Agenda'!$J$2:$J$501,'Agenda'!$A$2:$A$501,A178))</f>
        <v/>
      </c>
      <c r="E178" s="5">
        <f>IF(A178="","",C178-D178)</f>
        <v/>
      </c>
      <c r="F178" s="21">
        <f>IFERROR(D178/C178,"")</f>
        <v/>
      </c>
      <c r="G178" s="29">
        <f>IF(A178="","",COUNTIFS('Agenda'!$A$2:$A$501,A178,'Agenda'!$C$2:$C$501,"Reserva",'Agenda'!$I$2:$I$501,"&lt;&gt;",'Agenda'!$I$2:$I$501,"&lt;&gt;Cancelada"))</f>
        <v/>
      </c>
      <c r="H178" s="29">
        <f>IF(A178="","",COUNTIFS('Agenda'!$A$2:$A$501,A178,'Agenda'!$O$2:$O$501,"&lt;&gt;",'Agenda'!$O$2:$O$501,"&lt;&gt;OK"))</f>
        <v/>
      </c>
    </row>
    <row r="179">
      <c r="A179" s="30">
        <f>IF(A178="","",IF(A178+1&lt;='Configuración'!$B$3,A178+1,""))</f>
        <v/>
      </c>
      <c r="B179" s="27">
        <f>IF(A179="","",IFERROR(CHOOSE(WEEKDAY(A179,2),"Lunes","Martes","Miércoles","Jueves","Viernes","Sábado","Domingo"),""))</f>
        <v/>
      </c>
      <c r="C179" s="25">
        <f>IF(A179="","",IF(COUNTIF('Configuración'!$D$2:$D$31,A179)&gt;0,0,IFERROR(CHOOSE(WEEKDAY(A179,2)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79" s="25">
        <f>IF(A179="","",SUMIFS('Agenda'!$J$2:$J$501,'Agenda'!$A$2:$A$501,A179))</f>
        <v/>
      </c>
      <c r="E179" s="25">
        <f>IF(A179="","",C179-D179)</f>
        <v/>
      </c>
      <c r="F179" s="26">
        <f>IFERROR(D179/C179,"")</f>
        <v/>
      </c>
      <c r="G179" s="31">
        <f>IF(A179="","",COUNTIFS('Agenda'!$A$2:$A$501,A179,'Agenda'!$C$2:$C$501,"Reserva",'Agenda'!$I$2:$I$501,"&lt;&gt;",'Agenda'!$I$2:$I$501,"&lt;&gt;Cancelada"))</f>
        <v/>
      </c>
      <c r="H179" s="31">
        <f>IF(A179="","",COUNTIFS('Agenda'!$A$2:$A$501,A179,'Agenda'!$O$2:$O$501,"&lt;&gt;",'Agenda'!$O$2:$O$501,"&lt;&gt;OK"))</f>
        <v/>
      </c>
    </row>
    <row r="180">
      <c r="A180" s="28">
        <f>IF(A179="","",IF(A179+1&lt;='Configuración'!$B$3,A179+1,""))</f>
        <v/>
      </c>
      <c r="B180" s="22">
        <f>IF(A180="","",IFERROR(CHOOSE(WEEKDAY(A180,2),"Lunes","Martes","Miércoles","Jueves","Viernes","Sábado","Domingo"),""))</f>
        <v/>
      </c>
      <c r="C180" s="5">
        <f>IF(A180="","",IF(COUNTIF('Configuración'!$D$2:$D$31,A180)&gt;0,0,IFERROR(CHOOSE(WEEKDAY(A180,2)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0" s="5">
        <f>IF(A180="","",SUMIFS('Agenda'!$J$2:$J$501,'Agenda'!$A$2:$A$501,A180))</f>
        <v/>
      </c>
      <c r="E180" s="5">
        <f>IF(A180="","",C180-D180)</f>
        <v/>
      </c>
      <c r="F180" s="21">
        <f>IFERROR(D180/C180,"")</f>
        <v/>
      </c>
      <c r="G180" s="29">
        <f>IF(A180="","",COUNTIFS('Agenda'!$A$2:$A$501,A180,'Agenda'!$C$2:$C$501,"Reserva",'Agenda'!$I$2:$I$501,"&lt;&gt;",'Agenda'!$I$2:$I$501,"&lt;&gt;Cancelada"))</f>
        <v/>
      </c>
      <c r="H180" s="29">
        <f>IF(A180="","",COUNTIFS('Agenda'!$A$2:$A$501,A180,'Agenda'!$O$2:$O$501,"&lt;&gt;",'Agenda'!$O$2:$O$501,"&lt;&gt;OK"))</f>
        <v/>
      </c>
    </row>
    <row r="181">
      <c r="A181" s="30">
        <f>IF(A180="","",IF(A180+1&lt;='Configuración'!$B$3,A180+1,""))</f>
        <v/>
      </c>
      <c r="B181" s="27">
        <f>IF(A181="","",IFERROR(CHOOSE(WEEKDAY(A181,2),"Lunes","Martes","Miércoles","Jueves","Viernes","Sábado","Domingo"),""))</f>
        <v/>
      </c>
      <c r="C181" s="25">
        <f>IF(A181="","",IF(COUNTIF('Configuración'!$D$2:$D$31,A181)&gt;0,0,IFERROR(CHOOSE(WEEKDAY(A181,2)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1" s="25">
        <f>IF(A181="","",SUMIFS('Agenda'!$J$2:$J$501,'Agenda'!$A$2:$A$501,A181))</f>
        <v/>
      </c>
      <c r="E181" s="25">
        <f>IF(A181="","",C181-D181)</f>
        <v/>
      </c>
      <c r="F181" s="26">
        <f>IFERROR(D181/C181,"")</f>
        <v/>
      </c>
      <c r="G181" s="31">
        <f>IF(A181="","",COUNTIFS('Agenda'!$A$2:$A$501,A181,'Agenda'!$C$2:$C$501,"Reserva",'Agenda'!$I$2:$I$501,"&lt;&gt;",'Agenda'!$I$2:$I$501,"&lt;&gt;Cancelada"))</f>
        <v/>
      </c>
      <c r="H181" s="31">
        <f>IF(A181="","",COUNTIFS('Agenda'!$A$2:$A$501,A181,'Agenda'!$O$2:$O$501,"&lt;&gt;",'Agenda'!$O$2:$O$501,"&lt;&gt;OK"))</f>
        <v/>
      </c>
    </row>
    <row r="182">
      <c r="A182" s="28">
        <f>IF(A181="","",IF(A181+1&lt;='Configuración'!$B$3,A181+1,""))</f>
        <v/>
      </c>
      <c r="B182" s="22">
        <f>IF(A182="","",IFERROR(CHOOSE(WEEKDAY(A182,2),"Lunes","Martes","Miércoles","Jueves","Viernes","Sábado","Domingo"),""))</f>
        <v/>
      </c>
      <c r="C182" s="5">
        <f>IF(A182="","",IF(COUNTIF('Configuración'!$D$2:$D$31,A182)&gt;0,0,IFERROR(CHOOSE(WEEKDAY(A182,2)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2" s="5">
        <f>IF(A182="","",SUMIFS('Agenda'!$J$2:$J$501,'Agenda'!$A$2:$A$501,A182))</f>
        <v/>
      </c>
      <c r="E182" s="5">
        <f>IF(A182="","",C182-D182)</f>
        <v/>
      </c>
      <c r="F182" s="21">
        <f>IFERROR(D182/C182,"")</f>
        <v/>
      </c>
      <c r="G182" s="29">
        <f>IF(A182="","",COUNTIFS('Agenda'!$A$2:$A$501,A182,'Agenda'!$C$2:$C$501,"Reserva",'Agenda'!$I$2:$I$501,"&lt;&gt;",'Agenda'!$I$2:$I$501,"&lt;&gt;Cancelada"))</f>
        <v/>
      </c>
      <c r="H182" s="29">
        <f>IF(A182="","",COUNTIFS('Agenda'!$A$2:$A$501,A182,'Agenda'!$O$2:$O$501,"&lt;&gt;",'Agenda'!$O$2:$O$501,"&lt;&gt;OK"))</f>
        <v/>
      </c>
    </row>
    <row r="183">
      <c r="A183" s="30">
        <f>IF(A182="","",IF(A182+1&lt;='Configuración'!$B$3,A182+1,""))</f>
        <v/>
      </c>
      <c r="B183" s="27">
        <f>IF(A183="","",IFERROR(CHOOSE(WEEKDAY(A183,2),"Lunes","Martes","Miércoles","Jueves","Viernes","Sábado","Domingo"),""))</f>
        <v/>
      </c>
      <c r="C183" s="25">
        <f>IF(A183="","",IF(COUNTIF('Configuración'!$D$2:$D$31,A183)&gt;0,0,IFERROR(CHOOSE(WEEKDAY(A183,2)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3" s="25">
        <f>IF(A183="","",SUMIFS('Agenda'!$J$2:$J$501,'Agenda'!$A$2:$A$501,A183))</f>
        <v/>
      </c>
      <c r="E183" s="25">
        <f>IF(A183="","",C183-D183)</f>
        <v/>
      </c>
      <c r="F183" s="26">
        <f>IFERROR(D183/C183,"")</f>
        <v/>
      </c>
      <c r="G183" s="31">
        <f>IF(A183="","",COUNTIFS('Agenda'!$A$2:$A$501,A183,'Agenda'!$C$2:$C$501,"Reserva",'Agenda'!$I$2:$I$501,"&lt;&gt;",'Agenda'!$I$2:$I$501,"&lt;&gt;Cancelada"))</f>
        <v/>
      </c>
      <c r="H183" s="31">
        <f>IF(A183="","",COUNTIFS('Agenda'!$A$2:$A$501,A183,'Agenda'!$O$2:$O$501,"&lt;&gt;",'Agenda'!$O$2:$O$501,"&lt;&gt;OK"))</f>
        <v/>
      </c>
    </row>
    <row r="184">
      <c r="A184" s="28">
        <f>IF(A183="","",IF(A183+1&lt;='Configuración'!$B$3,A183+1,""))</f>
        <v/>
      </c>
      <c r="B184" s="22">
        <f>IF(A184="","",IFERROR(CHOOSE(WEEKDAY(A184,2),"Lunes","Martes","Miércoles","Jueves","Viernes","Sábado","Domingo"),""))</f>
        <v/>
      </c>
      <c r="C184" s="5">
        <f>IF(A184="","",IF(COUNTIF('Configuración'!$D$2:$D$31,A184)&gt;0,0,IFERROR(CHOOSE(WEEKDAY(A184,2)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4" s="5">
        <f>IF(A184="","",SUMIFS('Agenda'!$J$2:$J$501,'Agenda'!$A$2:$A$501,A184))</f>
        <v/>
      </c>
      <c r="E184" s="5">
        <f>IF(A184="","",C184-D184)</f>
        <v/>
      </c>
      <c r="F184" s="21">
        <f>IFERROR(D184/C184,"")</f>
        <v/>
      </c>
      <c r="G184" s="29">
        <f>IF(A184="","",COUNTIFS('Agenda'!$A$2:$A$501,A184,'Agenda'!$C$2:$C$501,"Reserva",'Agenda'!$I$2:$I$501,"&lt;&gt;",'Agenda'!$I$2:$I$501,"&lt;&gt;Cancelada"))</f>
        <v/>
      </c>
      <c r="H184" s="29">
        <f>IF(A184="","",COUNTIFS('Agenda'!$A$2:$A$501,A184,'Agenda'!$O$2:$O$501,"&lt;&gt;",'Agenda'!$O$2:$O$501,"&lt;&gt;OK"))</f>
        <v/>
      </c>
    </row>
    <row r="185">
      <c r="A185" s="30">
        <f>IF(A184="","",IF(A184+1&lt;='Configuración'!$B$3,A184+1,""))</f>
        <v/>
      </c>
      <c r="B185" s="27">
        <f>IF(A185="","",IFERROR(CHOOSE(WEEKDAY(A185,2),"Lunes","Martes","Miércoles","Jueves","Viernes","Sábado","Domingo"),""))</f>
        <v/>
      </c>
      <c r="C185" s="25">
        <f>IF(A185="","",IF(COUNTIF('Configuración'!$D$2:$D$31,A185)&gt;0,0,IFERROR(CHOOSE(WEEKDAY(A185,2)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5" s="25">
        <f>IF(A185="","",SUMIFS('Agenda'!$J$2:$J$501,'Agenda'!$A$2:$A$501,A185))</f>
        <v/>
      </c>
      <c r="E185" s="25">
        <f>IF(A185="","",C185-D185)</f>
        <v/>
      </c>
      <c r="F185" s="26">
        <f>IFERROR(D185/C185,"")</f>
        <v/>
      </c>
      <c r="G185" s="31">
        <f>IF(A185="","",COUNTIFS('Agenda'!$A$2:$A$501,A185,'Agenda'!$C$2:$C$501,"Reserva",'Agenda'!$I$2:$I$501,"&lt;&gt;",'Agenda'!$I$2:$I$501,"&lt;&gt;Cancelada"))</f>
        <v/>
      </c>
      <c r="H185" s="31">
        <f>IF(A185="","",COUNTIFS('Agenda'!$A$2:$A$501,A185,'Agenda'!$O$2:$O$501,"&lt;&gt;",'Agenda'!$O$2:$O$501,"&lt;&gt;OK"))</f>
        <v/>
      </c>
    </row>
    <row r="186">
      <c r="A186" s="28">
        <f>IF(A185="","",IF(A185+1&lt;='Configuración'!$B$3,A185+1,""))</f>
        <v/>
      </c>
      <c r="B186" s="22">
        <f>IF(A186="","",IFERROR(CHOOSE(WEEKDAY(A186,2),"Lunes","Martes","Miércoles","Jueves","Viernes","Sábado","Domingo"),""))</f>
        <v/>
      </c>
      <c r="C186" s="5">
        <f>IF(A186="","",IF(COUNTIF('Configuración'!$D$2:$D$31,A186)&gt;0,0,IFERROR(CHOOSE(WEEKDAY(A186,2)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6" s="5">
        <f>IF(A186="","",SUMIFS('Agenda'!$J$2:$J$501,'Agenda'!$A$2:$A$501,A186))</f>
        <v/>
      </c>
      <c r="E186" s="5">
        <f>IF(A186="","",C186-D186)</f>
        <v/>
      </c>
      <c r="F186" s="21">
        <f>IFERROR(D186/C186,"")</f>
        <v/>
      </c>
      <c r="G186" s="29">
        <f>IF(A186="","",COUNTIFS('Agenda'!$A$2:$A$501,A186,'Agenda'!$C$2:$C$501,"Reserva",'Agenda'!$I$2:$I$501,"&lt;&gt;",'Agenda'!$I$2:$I$501,"&lt;&gt;Cancelada"))</f>
        <v/>
      </c>
      <c r="H186" s="29">
        <f>IF(A186="","",COUNTIFS('Agenda'!$A$2:$A$501,A186,'Agenda'!$O$2:$O$501,"&lt;&gt;",'Agenda'!$O$2:$O$501,"&lt;&gt;OK"))</f>
        <v/>
      </c>
    </row>
    <row r="187">
      <c r="A187" s="30">
        <f>IF(A186="","",IF(A186+1&lt;='Configuración'!$B$3,A186+1,""))</f>
        <v/>
      </c>
      <c r="B187" s="27">
        <f>IF(A187="","",IFERROR(CHOOSE(WEEKDAY(A187,2),"Lunes","Martes","Miércoles","Jueves","Viernes","Sábado","Domingo"),""))</f>
        <v/>
      </c>
      <c r="C187" s="25">
        <f>IF(A187="","",IF(COUNTIF('Configuración'!$D$2:$D$31,A187)&gt;0,0,IFERROR(CHOOSE(WEEKDAY(A187,2)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7" s="25">
        <f>IF(A187="","",SUMIFS('Agenda'!$J$2:$J$501,'Agenda'!$A$2:$A$501,A187))</f>
        <v/>
      </c>
      <c r="E187" s="25">
        <f>IF(A187="","",C187-D187)</f>
        <v/>
      </c>
      <c r="F187" s="26">
        <f>IFERROR(D187/C187,"")</f>
        <v/>
      </c>
      <c r="G187" s="31">
        <f>IF(A187="","",COUNTIFS('Agenda'!$A$2:$A$501,A187,'Agenda'!$C$2:$C$501,"Reserva",'Agenda'!$I$2:$I$501,"&lt;&gt;",'Agenda'!$I$2:$I$501,"&lt;&gt;Cancelada"))</f>
        <v/>
      </c>
      <c r="H187" s="31">
        <f>IF(A187="","",COUNTIFS('Agenda'!$A$2:$A$501,A187,'Agenda'!$O$2:$O$501,"&lt;&gt;",'Agenda'!$O$2:$O$501,"&lt;&gt;OK"))</f>
        <v/>
      </c>
    </row>
    <row r="188">
      <c r="A188" s="28">
        <f>IF(A187="","",IF(A187+1&lt;='Configuración'!$B$3,A187+1,""))</f>
        <v/>
      </c>
      <c r="B188" s="22">
        <f>IF(A188="","",IFERROR(CHOOSE(WEEKDAY(A188,2),"Lunes","Martes","Miércoles","Jueves","Viernes","Sábado","Domingo"),""))</f>
        <v/>
      </c>
      <c r="C188" s="5">
        <f>IF(A188="","",IF(COUNTIF('Configuración'!$D$2:$D$31,A188)&gt;0,0,IFERROR(CHOOSE(WEEKDAY(A188,2)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8" s="5">
        <f>IF(A188="","",SUMIFS('Agenda'!$J$2:$J$501,'Agenda'!$A$2:$A$501,A188))</f>
        <v/>
      </c>
      <c r="E188" s="5">
        <f>IF(A188="","",C188-D188)</f>
        <v/>
      </c>
      <c r="F188" s="21">
        <f>IFERROR(D188/C188,"")</f>
        <v/>
      </c>
      <c r="G188" s="29">
        <f>IF(A188="","",COUNTIFS('Agenda'!$A$2:$A$501,A188,'Agenda'!$C$2:$C$501,"Reserva",'Agenda'!$I$2:$I$501,"&lt;&gt;",'Agenda'!$I$2:$I$501,"&lt;&gt;Cancelada"))</f>
        <v/>
      </c>
      <c r="H188" s="29">
        <f>IF(A188="","",COUNTIFS('Agenda'!$A$2:$A$501,A188,'Agenda'!$O$2:$O$501,"&lt;&gt;",'Agenda'!$O$2:$O$501,"&lt;&gt;OK"))</f>
        <v/>
      </c>
    </row>
    <row r="189">
      <c r="A189" s="30">
        <f>IF(A188="","",IF(A188+1&lt;='Configuración'!$B$3,A188+1,""))</f>
        <v/>
      </c>
      <c r="B189" s="27">
        <f>IF(A189="","",IFERROR(CHOOSE(WEEKDAY(A189,2),"Lunes","Martes","Miércoles","Jueves","Viernes","Sábado","Domingo"),""))</f>
        <v/>
      </c>
      <c r="C189" s="25">
        <f>IF(A189="","",IF(COUNTIF('Configuración'!$D$2:$D$31,A189)&gt;0,0,IFERROR(CHOOSE(WEEKDAY(A189,2)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89" s="25">
        <f>IF(A189="","",SUMIFS('Agenda'!$J$2:$J$501,'Agenda'!$A$2:$A$501,A189))</f>
        <v/>
      </c>
      <c r="E189" s="25">
        <f>IF(A189="","",C189-D189)</f>
        <v/>
      </c>
      <c r="F189" s="26">
        <f>IFERROR(D189/C189,"")</f>
        <v/>
      </c>
      <c r="G189" s="31">
        <f>IF(A189="","",COUNTIFS('Agenda'!$A$2:$A$501,A189,'Agenda'!$C$2:$C$501,"Reserva",'Agenda'!$I$2:$I$501,"&lt;&gt;",'Agenda'!$I$2:$I$501,"&lt;&gt;Cancelada"))</f>
        <v/>
      </c>
      <c r="H189" s="31">
        <f>IF(A189="","",COUNTIFS('Agenda'!$A$2:$A$501,A189,'Agenda'!$O$2:$O$501,"&lt;&gt;",'Agenda'!$O$2:$O$501,"&lt;&gt;OK"))</f>
        <v/>
      </c>
    </row>
    <row r="190">
      <c r="A190" s="28">
        <f>IF(A189="","",IF(A189+1&lt;='Configuración'!$B$3,A189+1,""))</f>
        <v/>
      </c>
      <c r="B190" s="22">
        <f>IF(A190="","",IFERROR(CHOOSE(WEEKDAY(A190,2),"Lunes","Martes","Miércoles","Jueves","Viernes","Sábado","Domingo"),""))</f>
        <v/>
      </c>
      <c r="C190" s="5">
        <f>IF(A190="","",IF(COUNTIF('Configuración'!$D$2:$D$31,A190)&gt;0,0,IFERROR(CHOOSE(WEEKDAY(A190,2)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0" s="5">
        <f>IF(A190="","",SUMIFS('Agenda'!$J$2:$J$501,'Agenda'!$A$2:$A$501,A190))</f>
        <v/>
      </c>
      <c r="E190" s="5">
        <f>IF(A190="","",C190-D190)</f>
        <v/>
      </c>
      <c r="F190" s="21">
        <f>IFERROR(D190/C190,"")</f>
        <v/>
      </c>
      <c r="G190" s="29">
        <f>IF(A190="","",COUNTIFS('Agenda'!$A$2:$A$501,A190,'Agenda'!$C$2:$C$501,"Reserva",'Agenda'!$I$2:$I$501,"&lt;&gt;",'Agenda'!$I$2:$I$501,"&lt;&gt;Cancelada"))</f>
        <v/>
      </c>
      <c r="H190" s="29">
        <f>IF(A190="","",COUNTIFS('Agenda'!$A$2:$A$501,A190,'Agenda'!$O$2:$O$501,"&lt;&gt;",'Agenda'!$O$2:$O$501,"&lt;&gt;OK"))</f>
        <v/>
      </c>
    </row>
    <row r="191">
      <c r="A191" s="30">
        <f>IF(A190="","",IF(A190+1&lt;='Configuración'!$B$3,A190+1,""))</f>
        <v/>
      </c>
      <c r="B191" s="27">
        <f>IF(A191="","",IFERROR(CHOOSE(WEEKDAY(A191,2),"Lunes","Martes","Miércoles","Jueves","Viernes","Sábado","Domingo"),""))</f>
        <v/>
      </c>
      <c r="C191" s="25">
        <f>IF(A191="","",IF(COUNTIF('Configuración'!$D$2:$D$31,A191)&gt;0,0,IFERROR(CHOOSE(WEEKDAY(A191,2)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1" s="25">
        <f>IF(A191="","",SUMIFS('Agenda'!$J$2:$J$501,'Agenda'!$A$2:$A$501,A191))</f>
        <v/>
      </c>
      <c r="E191" s="25">
        <f>IF(A191="","",C191-D191)</f>
        <v/>
      </c>
      <c r="F191" s="26">
        <f>IFERROR(D191/C191,"")</f>
        <v/>
      </c>
      <c r="G191" s="31">
        <f>IF(A191="","",COUNTIFS('Agenda'!$A$2:$A$501,A191,'Agenda'!$C$2:$C$501,"Reserva",'Agenda'!$I$2:$I$501,"&lt;&gt;",'Agenda'!$I$2:$I$501,"&lt;&gt;Cancelada"))</f>
        <v/>
      </c>
      <c r="H191" s="31">
        <f>IF(A191="","",COUNTIFS('Agenda'!$A$2:$A$501,A191,'Agenda'!$O$2:$O$501,"&lt;&gt;",'Agenda'!$O$2:$O$501,"&lt;&gt;OK"))</f>
        <v/>
      </c>
    </row>
    <row r="192">
      <c r="A192" s="28">
        <f>IF(A191="","",IF(A191+1&lt;='Configuración'!$B$3,A191+1,""))</f>
        <v/>
      </c>
      <c r="B192" s="22">
        <f>IF(A192="","",IFERROR(CHOOSE(WEEKDAY(A192,2),"Lunes","Martes","Miércoles","Jueves","Viernes","Sábado","Domingo"),""))</f>
        <v/>
      </c>
      <c r="C192" s="5">
        <f>IF(A192="","",IF(COUNTIF('Configuración'!$D$2:$D$31,A192)&gt;0,0,IFERROR(CHOOSE(WEEKDAY(A192,2)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2" s="5">
        <f>IF(A192="","",SUMIFS('Agenda'!$J$2:$J$501,'Agenda'!$A$2:$A$501,A192))</f>
        <v/>
      </c>
      <c r="E192" s="5">
        <f>IF(A192="","",C192-D192)</f>
        <v/>
      </c>
      <c r="F192" s="21">
        <f>IFERROR(D192/C192,"")</f>
        <v/>
      </c>
      <c r="G192" s="29">
        <f>IF(A192="","",COUNTIFS('Agenda'!$A$2:$A$501,A192,'Agenda'!$C$2:$C$501,"Reserva",'Agenda'!$I$2:$I$501,"&lt;&gt;",'Agenda'!$I$2:$I$501,"&lt;&gt;Cancelada"))</f>
        <v/>
      </c>
      <c r="H192" s="29">
        <f>IF(A192="","",COUNTIFS('Agenda'!$A$2:$A$501,A192,'Agenda'!$O$2:$O$501,"&lt;&gt;",'Agenda'!$O$2:$O$501,"&lt;&gt;OK"))</f>
        <v/>
      </c>
    </row>
    <row r="193">
      <c r="A193" s="30">
        <f>IF(A192="","",IF(A192+1&lt;='Configuración'!$B$3,A192+1,""))</f>
        <v/>
      </c>
      <c r="B193" s="27">
        <f>IF(A193="","",IFERROR(CHOOSE(WEEKDAY(A193,2),"Lunes","Martes","Miércoles","Jueves","Viernes","Sábado","Domingo"),""))</f>
        <v/>
      </c>
      <c r="C193" s="25">
        <f>IF(A193="","",IF(COUNTIF('Configuración'!$D$2:$D$31,A193)&gt;0,0,IFERROR(CHOOSE(WEEKDAY(A193,2)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3" s="25">
        <f>IF(A193="","",SUMIFS('Agenda'!$J$2:$J$501,'Agenda'!$A$2:$A$501,A193))</f>
        <v/>
      </c>
      <c r="E193" s="25">
        <f>IF(A193="","",C193-D193)</f>
        <v/>
      </c>
      <c r="F193" s="26">
        <f>IFERROR(D193/C193,"")</f>
        <v/>
      </c>
      <c r="G193" s="31">
        <f>IF(A193="","",COUNTIFS('Agenda'!$A$2:$A$501,A193,'Agenda'!$C$2:$C$501,"Reserva",'Agenda'!$I$2:$I$501,"&lt;&gt;",'Agenda'!$I$2:$I$501,"&lt;&gt;Cancelada"))</f>
        <v/>
      </c>
      <c r="H193" s="31">
        <f>IF(A193="","",COUNTIFS('Agenda'!$A$2:$A$501,A193,'Agenda'!$O$2:$O$501,"&lt;&gt;",'Agenda'!$O$2:$O$501,"&lt;&gt;OK"))</f>
        <v/>
      </c>
    </row>
    <row r="194">
      <c r="A194" s="28">
        <f>IF(A193="","",IF(A193+1&lt;='Configuración'!$B$3,A193+1,""))</f>
        <v/>
      </c>
      <c r="B194" s="22">
        <f>IF(A194="","",IFERROR(CHOOSE(WEEKDAY(A194,2),"Lunes","Martes","Miércoles","Jueves","Viernes","Sábado","Domingo"),""))</f>
        <v/>
      </c>
      <c r="C194" s="5">
        <f>IF(A194="","",IF(COUNTIF('Configuración'!$D$2:$D$31,A194)&gt;0,0,IFERROR(CHOOSE(WEEKDAY(A194,2)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4" s="5">
        <f>IF(A194="","",SUMIFS('Agenda'!$J$2:$J$501,'Agenda'!$A$2:$A$501,A194))</f>
        <v/>
      </c>
      <c r="E194" s="5">
        <f>IF(A194="","",C194-D194)</f>
        <v/>
      </c>
      <c r="F194" s="21">
        <f>IFERROR(D194/C194,"")</f>
        <v/>
      </c>
      <c r="G194" s="29">
        <f>IF(A194="","",COUNTIFS('Agenda'!$A$2:$A$501,A194,'Agenda'!$C$2:$C$501,"Reserva",'Agenda'!$I$2:$I$501,"&lt;&gt;",'Agenda'!$I$2:$I$501,"&lt;&gt;Cancelada"))</f>
        <v/>
      </c>
      <c r="H194" s="29">
        <f>IF(A194="","",COUNTIFS('Agenda'!$A$2:$A$501,A194,'Agenda'!$O$2:$O$501,"&lt;&gt;",'Agenda'!$O$2:$O$501,"&lt;&gt;OK"))</f>
        <v/>
      </c>
    </row>
    <row r="195">
      <c r="A195" s="30">
        <f>IF(A194="","",IF(A194+1&lt;='Configuración'!$B$3,A194+1,""))</f>
        <v/>
      </c>
      <c r="B195" s="27">
        <f>IF(A195="","",IFERROR(CHOOSE(WEEKDAY(A195,2),"Lunes","Martes","Miércoles","Jueves","Viernes","Sábado","Domingo"),""))</f>
        <v/>
      </c>
      <c r="C195" s="25">
        <f>IF(A195="","",IF(COUNTIF('Configuración'!$D$2:$D$31,A195)&gt;0,0,IFERROR(CHOOSE(WEEKDAY(A195,2)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5" s="25">
        <f>IF(A195="","",SUMIFS('Agenda'!$J$2:$J$501,'Agenda'!$A$2:$A$501,A195))</f>
        <v/>
      </c>
      <c r="E195" s="25">
        <f>IF(A195="","",C195-D195)</f>
        <v/>
      </c>
      <c r="F195" s="26">
        <f>IFERROR(D195/C195,"")</f>
        <v/>
      </c>
      <c r="G195" s="31">
        <f>IF(A195="","",COUNTIFS('Agenda'!$A$2:$A$501,A195,'Agenda'!$C$2:$C$501,"Reserva",'Agenda'!$I$2:$I$501,"&lt;&gt;",'Agenda'!$I$2:$I$501,"&lt;&gt;Cancelada"))</f>
        <v/>
      </c>
      <c r="H195" s="31">
        <f>IF(A195="","",COUNTIFS('Agenda'!$A$2:$A$501,A195,'Agenda'!$O$2:$O$501,"&lt;&gt;",'Agenda'!$O$2:$O$501,"&lt;&gt;OK"))</f>
        <v/>
      </c>
    </row>
    <row r="196">
      <c r="A196" s="28">
        <f>IF(A195="","",IF(A195+1&lt;='Configuración'!$B$3,A195+1,""))</f>
        <v/>
      </c>
      <c r="B196" s="22">
        <f>IF(A196="","",IFERROR(CHOOSE(WEEKDAY(A196,2),"Lunes","Martes","Miércoles","Jueves","Viernes","Sábado","Domingo"),""))</f>
        <v/>
      </c>
      <c r="C196" s="5">
        <f>IF(A196="","",IF(COUNTIF('Configuración'!$D$2:$D$31,A196)&gt;0,0,IFERROR(CHOOSE(WEEKDAY(A196,2)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6" s="5">
        <f>IF(A196="","",SUMIFS('Agenda'!$J$2:$J$501,'Agenda'!$A$2:$A$501,A196))</f>
        <v/>
      </c>
      <c r="E196" s="5">
        <f>IF(A196="","",C196-D196)</f>
        <v/>
      </c>
      <c r="F196" s="21">
        <f>IFERROR(D196/C196,"")</f>
        <v/>
      </c>
      <c r="G196" s="29">
        <f>IF(A196="","",COUNTIFS('Agenda'!$A$2:$A$501,A196,'Agenda'!$C$2:$C$501,"Reserva",'Agenda'!$I$2:$I$501,"&lt;&gt;",'Agenda'!$I$2:$I$501,"&lt;&gt;Cancelada"))</f>
        <v/>
      </c>
      <c r="H196" s="29">
        <f>IF(A196="","",COUNTIFS('Agenda'!$A$2:$A$501,A196,'Agenda'!$O$2:$O$501,"&lt;&gt;",'Agenda'!$O$2:$O$501,"&lt;&gt;OK"))</f>
        <v/>
      </c>
    </row>
    <row r="197">
      <c r="A197" s="30">
        <f>IF(A196="","",IF(A196+1&lt;='Configuración'!$B$3,A196+1,""))</f>
        <v/>
      </c>
      <c r="B197" s="27">
        <f>IF(A197="","",IFERROR(CHOOSE(WEEKDAY(A197,2),"Lunes","Martes","Miércoles","Jueves","Viernes","Sábado","Domingo"),""))</f>
        <v/>
      </c>
      <c r="C197" s="25">
        <f>IF(A197="","",IF(COUNTIF('Configuración'!$D$2:$D$31,A197)&gt;0,0,IFERROR(CHOOSE(WEEKDAY(A197,2)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7" s="25">
        <f>IF(A197="","",SUMIFS('Agenda'!$J$2:$J$501,'Agenda'!$A$2:$A$501,A197))</f>
        <v/>
      </c>
      <c r="E197" s="25">
        <f>IF(A197="","",C197-D197)</f>
        <v/>
      </c>
      <c r="F197" s="26">
        <f>IFERROR(D197/C197,"")</f>
        <v/>
      </c>
      <c r="G197" s="31">
        <f>IF(A197="","",COUNTIFS('Agenda'!$A$2:$A$501,A197,'Agenda'!$C$2:$C$501,"Reserva",'Agenda'!$I$2:$I$501,"&lt;&gt;",'Agenda'!$I$2:$I$501,"&lt;&gt;Cancelada"))</f>
        <v/>
      </c>
      <c r="H197" s="31">
        <f>IF(A197="","",COUNTIFS('Agenda'!$A$2:$A$501,A197,'Agenda'!$O$2:$O$501,"&lt;&gt;",'Agenda'!$O$2:$O$501,"&lt;&gt;OK"))</f>
        <v/>
      </c>
    </row>
    <row r="198">
      <c r="A198" s="28">
        <f>IF(A197="","",IF(A197+1&lt;='Configuración'!$B$3,A197+1,""))</f>
        <v/>
      </c>
      <c r="B198" s="22">
        <f>IF(A198="","",IFERROR(CHOOSE(WEEKDAY(A198,2),"Lunes","Martes","Miércoles","Jueves","Viernes","Sábado","Domingo"),""))</f>
        <v/>
      </c>
      <c r="C198" s="5">
        <f>IF(A198="","",IF(COUNTIF('Configuración'!$D$2:$D$31,A198)&gt;0,0,IFERROR(CHOOSE(WEEKDAY(A198,2)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8" s="5">
        <f>IF(A198="","",SUMIFS('Agenda'!$J$2:$J$501,'Agenda'!$A$2:$A$501,A198))</f>
        <v/>
      </c>
      <c r="E198" s="5">
        <f>IF(A198="","",C198-D198)</f>
        <v/>
      </c>
      <c r="F198" s="21">
        <f>IFERROR(D198/C198,"")</f>
        <v/>
      </c>
      <c r="G198" s="29">
        <f>IF(A198="","",COUNTIFS('Agenda'!$A$2:$A$501,A198,'Agenda'!$C$2:$C$501,"Reserva",'Agenda'!$I$2:$I$501,"&lt;&gt;",'Agenda'!$I$2:$I$501,"&lt;&gt;Cancelada"))</f>
        <v/>
      </c>
      <c r="H198" s="29">
        <f>IF(A198="","",COUNTIFS('Agenda'!$A$2:$A$501,A198,'Agenda'!$O$2:$O$501,"&lt;&gt;",'Agenda'!$O$2:$O$501,"&lt;&gt;OK"))</f>
        <v/>
      </c>
    </row>
    <row r="199">
      <c r="A199" s="30">
        <f>IF(A198="","",IF(A198+1&lt;='Configuración'!$B$3,A198+1,""))</f>
        <v/>
      </c>
      <c r="B199" s="27">
        <f>IF(A199="","",IFERROR(CHOOSE(WEEKDAY(A199,2),"Lunes","Martes","Miércoles","Jueves","Viernes","Sábado","Domingo"),""))</f>
        <v/>
      </c>
      <c r="C199" s="25">
        <f>IF(A199="","",IF(COUNTIF('Configuración'!$D$2:$D$31,A199)&gt;0,0,IFERROR(CHOOSE(WEEKDAY(A199,2)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199" s="25">
        <f>IF(A199="","",SUMIFS('Agenda'!$J$2:$J$501,'Agenda'!$A$2:$A$501,A199))</f>
        <v/>
      </c>
      <c r="E199" s="25">
        <f>IF(A199="","",C199-D199)</f>
        <v/>
      </c>
      <c r="F199" s="26">
        <f>IFERROR(D199/C199,"")</f>
        <v/>
      </c>
      <c r="G199" s="31">
        <f>IF(A199="","",COUNTIFS('Agenda'!$A$2:$A$501,A199,'Agenda'!$C$2:$C$501,"Reserva",'Agenda'!$I$2:$I$501,"&lt;&gt;",'Agenda'!$I$2:$I$501,"&lt;&gt;Cancelada"))</f>
        <v/>
      </c>
      <c r="H199" s="31">
        <f>IF(A199="","",COUNTIFS('Agenda'!$A$2:$A$501,A199,'Agenda'!$O$2:$O$501,"&lt;&gt;",'Agenda'!$O$2:$O$501,"&lt;&gt;OK"))</f>
        <v/>
      </c>
    </row>
    <row r="200">
      <c r="A200" s="28">
        <f>IF(A199="","",IF(A199+1&lt;='Configuración'!$B$3,A199+1,""))</f>
        <v/>
      </c>
      <c r="B200" s="22">
        <f>IF(A200="","",IFERROR(CHOOSE(WEEKDAY(A200,2),"Lunes","Martes","Miércoles","Jueves","Viernes","Sábado","Domingo"),""))</f>
        <v/>
      </c>
      <c r="C200" s="5">
        <f>IF(A200="","",IF(COUNTIF('Configuración'!$D$2:$D$31,A200)&gt;0,0,IFERROR(CHOOSE(WEEKDAY(A200,2)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0" s="5">
        <f>IF(A200="","",SUMIFS('Agenda'!$J$2:$J$501,'Agenda'!$A$2:$A$501,A200))</f>
        <v/>
      </c>
      <c r="E200" s="5">
        <f>IF(A200="","",C200-D200)</f>
        <v/>
      </c>
      <c r="F200" s="21">
        <f>IFERROR(D200/C200,"")</f>
        <v/>
      </c>
      <c r="G200" s="29">
        <f>IF(A200="","",COUNTIFS('Agenda'!$A$2:$A$501,A200,'Agenda'!$C$2:$C$501,"Reserva",'Agenda'!$I$2:$I$501,"&lt;&gt;",'Agenda'!$I$2:$I$501,"&lt;&gt;Cancelada"))</f>
        <v/>
      </c>
      <c r="H200" s="29">
        <f>IF(A200="","",COUNTIFS('Agenda'!$A$2:$A$501,A200,'Agenda'!$O$2:$O$501,"&lt;&gt;",'Agenda'!$O$2:$O$501,"&lt;&gt;OK"))</f>
        <v/>
      </c>
    </row>
    <row r="201">
      <c r="A201" s="30">
        <f>IF(A200="","",IF(A200+1&lt;='Configuración'!$B$3,A200+1,""))</f>
        <v/>
      </c>
      <c r="B201" s="27">
        <f>IF(A201="","",IFERROR(CHOOSE(WEEKDAY(A201,2),"Lunes","Martes","Miércoles","Jueves","Viernes","Sábado","Domingo"),""))</f>
        <v/>
      </c>
      <c r="C201" s="25">
        <f>IF(A201="","",IF(COUNTIF('Configuración'!$D$2:$D$31,A201)&gt;0,0,IFERROR(CHOOSE(WEEKDAY(A201,2)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1" s="25">
        <f>IF(A201="","",SUMIFS('Agenda'!$J$2:$J$501,'Agenda'!$A$2:$A$501,A201))</f>
        <v/>
      </c>
      <c r="E201" s="25">
        <f>IF(A201="","",C201-D201)</f>
        <v/>
      </c>
      <c r="F201" s="26">
        <f>IFERROR(D201/C201,"")</f>
        <v/>
      </c>
      <c r="G201" s="31">
        <f>IF(A201="","",COUNTIFS('Agenda'!$A$2:$A$501,A201,'Agenda'!$C$2:$C$501,"Reserva",'Agenda'!$I$2:$I$501,"&lt;&gt;",'Agenda'!$I$2:$I$501,"&lt;&gt;Cancelada"))</f>
        <v/>
      </c>
      <c r="H201" s="31">
        <f>IF(A201="","",COUNTIFS('Agenda'!$A$2:$A$501,A201,'Agenda'!$O$2:$O$501,"&lt;&gt;",'Agenda'!$O$2:$O$501,"&lt;&gt;OK"))</f>
        <v/>
      </c>
    </row>
    <row r="202">
      <c r="A202" s="28">
        <f>IF(A201="","",IF(A201+1&lt;='Configuración'!$B$3,A201+1,""))</f>
        <v/>
      </c>
      <c r="B202" s="22">
        <f>IF(A202="","",IFERROR(CHOOSE(WEEKDAY(A202,2),"Lunes","Martes","Miércoles","Jueves","Viernes","Sábado","Domingo"),""))</f>
        <v/>
      </c>
      <c r="C202" s="5">
        <f>IF(A202="","",IF(COUNTIF('Configuración'!$D$2:$D$31,A202)&gt;0,0,IFERROR(CHOOSE(WEEKDAY(A202,2)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2" s="5">
        <f>IF(A202="","",SUMIFS('Agenda'!$J$2:$J$501,'Agenda'!$A$2:$A$501,A202))</f>
        <v/>
      </c>
      <c r="E202" s="5">
        <f>IF(A202="","",C202-D202)</f>
        <v/>
      </c>
      <c r="F202" s="21">
        <f>IFERROR(D202/C202,"")</f>
        <v/>
      </c>
      <c r="G202" s="29">
        <f>IF(A202="","",COUNTIFS('Agenda'!$A$2:$A$501,A202,'Agenda'!$C$2:$C$501,"Reserva",'Agenda'!$I$2:$I$501,"&lt;&gt;",'Agenda'!$I$2:$I$501,"&lt;&gt;Cancelada"))</f>
        <v/>
      </c>
      <c r="H202" s="29">
        <f>IF(A202="","",COUNTIFS('Agenda'!$A$2:$A$501,A202,'Agenda'!$O$2:$O$501,"&lt;&gt;",'Agenda'!$O$2:$O$501,"&lt;&gt;OK"))</f>
        <v/>
      </c>
    </row>
    <row r="203">
      <c r="A203" s="30">
        <f>IF(A202="","",IF(A202+1&lt;='Configuración'!$B$3,A202+1,""))</f>
        <v/>
      </c>
      <c r="B203" s="27">
        <f>IF(A203="","",IFERROR(CHOOSE(WEEKDAY(A203,2),"Lunes","Martes","Miércoles","Jueves","Viernes","Sábado","Domingo"),""))</f>
        <v/>
      </c>
      <c r="C203" s="25">
        <f>IF(A203="","",IF(COUNTIF('Configuración'!$D$2:$D$31,A203)&gt;0,0,IFERROR(CHOOSE(WEEKDAY(A203,2)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3" s="25">
        <f>IF(A203="","",SUMIFS('Agenda'!$J$2:$J$501,'Agenda'!$A$2:$A$501,A203))</f>
        <v/>
      </c>
      <c r="E203" s="25">
        <f>IF(A203="","",C203-D203)</f>
        <v/>
      </c>
      <c r="F203" s="26">
        <f>IFERROR(D203/C203,"")</f>
        <v/>
      </c>
      <c r="G203" s="31">
        <f>IF(A203="","",COUNTIFS('Agenda'!$A$2:$A$501,A203,'Agenda'!$C$2:$C$501,"Reserva",'Agenda'!$I$2:$I$501,"&lt;&gt;",'Agenda'!$I$2:$I$501,"&lt;&gt;Cancelada"))</f>
        <v/>
      </c>
      <c r="H203" s="31">
        <f>IF(A203="","",COUNTIFS('Agenda'!$A$2:$A$501,A203,'Agenda'!$O$2:$O$501,"&lt;&gt;",'Agenda'!$O$2:$O$501,"&lt;&gt;OK"))</f>
        <v/>
      </c>
    </row>
    <row r="204">
      <c r="A204" s="28">
        <f>IF(A203="","",IF(A203+1&lt;='Configuración'!$B$3,A203+1,""))</f>
        <v/>
      </c>
      <c r="B204" s="22">
        <f>IF(A204="","",IFERROR(CHOOSE(WEEKDAY(A204,2),"Lunes","Martes","Miércoles","Jueves","Viernes","Sábado","Domingo"),""))</f>
        <v/>
      </c>
      <c r="C204" s="5">
        <f>IF(A204="","",IF(COUNTIF('Configuración'!$D$2:$D$31,A204)&gt;0,0,IFERROR(CHOOSE(WEEKDAY(A204,2)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4" s="5">
        <f>IF(A204="","",SUMIFS('Agenda'!$J$2:$J$501,'Agenda'!$A$2:$A$501,A204))</f>
        <v/>
      </c>
      <c r="E204" s="5">
        <f>IF(A204="","",C204-D204)</f>
        <v/>
      </c>
      <c r="F204" s="21">
        <f>IFERROR(D204/C204,"")</f>
        <v/>
      </c>
      <c r="G204" s="29">
        <f>IF(A204="","",COUNTIFS('Agenda'!$A$2:$A$501,A204,'Agenda'!$C$2:$C$501,"Reserva",'Agenda'!$I$2:$I$501,"&lt;&gt;",'Agenda'!$I$2:$I$501,"&lt;&gt;Cancelada"))</f>
        <v/>
      </c>
      <c r="H204" s="29">
        <f>IF(A204="","",COUNTIFS('Agenda'!$A$2:$A$501,A204,'Agenda'!$O$2:$O$501,"&lt;&gt;",'Agenda'!$O$2:$O$501,"&lt;&gt;OK"))</f>
        <v/>
      </c>
    </row>
    <row r="205">
      <c r="A205" s="30">
        <f>IF(A204="","",IF(A204+1&lt;='Configuración'!$B$3,A204+1,""))</f>
        <v/>
      </c>
      <c r="B205" s="27">
        <f>IF(A205="","",IFERROR(CHOOSE(WEEKDAY(A205,2),"Lunes","Martes","Miércoles","Jueves","Viernes","Sábado","Domingo"),""))</f>
        <v/>
      </c>
      <c r="C205" s="25">
        <f>IF(A205="","",IF(COUNTIF('Configuración'!$D$2:$D$31,A205)&gt;0,0,IFERROR(CHOOSE(WEEKDAY(A205,2)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5" s="25">
        <f>IF(A205="","",SUMIFS('Agenda'!$J$2:$J$501,'Agenda'!$A$2:$A$501,A205))</f>
        <v/>
      </c>
      <c r="E205" s="25">
        <f>IF(A205="","",C205-D205)</f>
        <v/>
      </c>
      <c r="F205" s="26">
        <f>IFERROR(D205/C205,"")</f>
        <v/>
      </c>
      <c r="G205" s="31">
        <f>IF(A205="","",COUNTIFS('Agenda'!$A$2:$A$501,A205,'Agenda'!$C$2:$C$501,"Reserva",'Agenda'!$I$2:$I$501,"&lt;&gt;",'Agenda'!$I$2:$I$501,"&lt;&gt;Cancelada"))</f>
        <v/>
      </c>
      <c r="H205" s="31">
        <f>IF(A205="","",COUNTIFS('Agenda'!$A$2:$A$501,A205,'Agenda'!$O$2:$O$501,"&lt;&gt;",'Agenda'!$O$2:$O$501,"&lt;&gt;OK"))</f>
        <v/>
      </c>
    </row>
    <row r="206">
      <c r="A206" s="28">
        <f>IF(A205="","",IF(A205+1&lt;='Configuración'!$B$3,A205+1,""))</f>
        <v/>
      </c>
      <c r="B206" s="22">
        <f>IF(A206="","",IFERROR(CHOOSE(WEEKDAY(A206,2),"Lunes","Martes","Miércoles","Jueves","Viernes","Sábado","Domingo"),""))</f>
        <v/>
      </c>
      <c r="C206" s="5">
        <f>IF(A206="","",IF(COUNTIF('Configuración'!$D$2:$D$31,A206)&gt;0,0,IFERROR(CHOOSE(WEEKDAY(A206,2)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6" s="5">
        <f>IF(A206="","",SUMIFS('Agenda'!$J$2:$J$501,'Agenda'!$A$2:$A$501,A206))</f>
        <v/>
      </c>
      <c r="E206" s="5">
        <f>IF(A206="","",C206-D206)</f>
        <v/>
      </c>
      <c r="F206" s="21">
        <f>IFERROR(D206/C206,"")</f>
        <v/>
      </c>
      <c r="G206" s="29">
        <f>IF(A206="","",COUNTIFS('Agenda'!$A$2:$A$501,A206,'Agenda'!$C$2:$C$501,"Reserva",'Agenda'!$I$2:$I$501,"&lt;&gt;",'Agenda'!$I$2:$I$501,"&lt;&gt;Cancelada"))</f>
        <v/>
      </c>
      <c r="H206" s="29">
        <f>IF(A206="","",COUNTIFS('Agenda'!$A$2:$A$501,A206,'Agenda'!$O$2:$O$501,"&lt;&gt;",'Agenda'!$O$2:$O$501,"&lt;&gt;OK"))</f>
        <v/>
      </c>
    </row>
    <row r="207">
      <c r="A207" s="30">
        <f>IF(A206="","",IF(A206+1&lt;='Configuración'!$B$3,A206+1,""))</f>
        <v/>
      </c>
      <c r="B207" s="27">
        <f>IF(A207="","",IFERROR(CHOOSE(WEEKDAY(A207,2),"Lunes","Martes","Miércoles","Jueves","Viernes","Sábado","Domingo"),""))</f>
        <v/>
      </c>
      <c r="C207" s="25">
        <f>IF(A207="","",IF(COUNTIF('Configuración'!$D$2:$D$31,A207)&gt;0,0,IFERROR(CHOOSE(WEEKDAY(A207,2)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7" s="25">
        <f>IF(A207="","",SUMIFS('Agenda'!$J$2:$J$501,'Agenda'!$A$2:$A$501,A207))</f>
        <v/>
      </c>
      <c r="E207" s="25">
        <f>IF(A207="","",C207-D207)</f>
        <v/>
      </c>
      <c r="F207" s="26">
        <f>IFERROR(D207/C207,"")</f>
        <v/>
      </c>
      <c r="G207" s="31">
        <f>IF(A207="","",COUNTIFS('Agenda'!$A$2:$A$501,A207,'Agenda'!$C$2:$C$501,"Reserva",'Agenda'!$I$2:$I$501,"&lt;&gt;",'Agenda'!$I$2:$I$501,"&lt;&gt;Cancelada"))</f>
        <v/>
      </c>
      <c r="H207" s="31">
        <f>IF(A207="","",COUNTIFS('Agenda'!$A$2:$A$501,A207,'Agenda'!$O$2:$O$501,"&lt;&gt;",'Agenda'!$O$2:$O$501,"&lt;&gt;OK"))</f>
        <v/>
      </c>
    </row>
    <row r="208">
      <c r="A208" s="28">
        <f>IF(A207="","",IF(A207+1&lt;='Configuración'!$B$3,A207+1,""))</f>
        <v/>
      </c>
      <c r="B208" s="22">
        <f>IF(A208="","",IFERROR(CHOOSE(WEEKDAY(A208,2),"Lunes","Martes","Miércoles","Jueves","Viernes","Sábado","Domingo"),""))</f>
        <v/>
      </c>
      <c r="C208" s="5">
        <f>IF(A208="","",IF(COUNTIF('Configuración'!$D$2:$D$31,A208)&gt;0,0,IFERROR(CHOOSE(WEEKDAY(A208,2)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8" s="5">
        <f>IF(A208="","",SUMIFS('Agenda'!$J$2:$J$501,'Agenda'!$A$2:$A$501,A208))</f>
        <v/>
      </c>
      <c r="E208" s="5">
        <f>IF(A208="","",C208-D208)</f>
        <v/>
      </c>
      <c r="F208" s="21">
        <f>IFERROR(D208/C208,"")</f>
        <v/>
      </c>
      <c r="G208" s="29">
        <f>IF(A208="","",COUNTIFS('Agenda'!$A$2:$A$501,A208,'Agenda'!$C$2:$C$501,"Reserva",'Agenda'!$I$2:$I$501,"&lt;&gt;",'Agenda'!$I$2:$I$501,"&lt;&gt;Cancelada"))</f>
        <v/>
      </c>
      <c r="H208" s="29">
        <f>IF(A208="","",COUNTIFS('Agenda'!$A$2:$A$501,A208,'Agenda'!$O$2:$O$501,"&lt;&gt;",'Agenda'!$O$2:$O$501,"&lt;&gt;OK"))</f>
        <v/>
      </c>
    </row>
    <row r="209">
      <c r="A209" s="30">
        <f>IF(A208="","",IF(A208+1&lt;='Configuración'!$B$3,A208+1,""))</f>
        <v/>
      </c>
      <c r="B209" s="27">
        <f>IF(A209="","",IFERROR(CHOOSE(WEEKDAY(A209,2),"Lunes","Martes","Miércoles","Jueves","Viernes","Sábado","Domingo"),""))</f>
        <v/>
      </c>
      <c r="C209" s="25">
        <f>IF(A209="","",IF(COUNTIF('Configuración'!$D$2:$D$31,A209)&gt;0,0,IFERROR(CHOOSE(WEEKDAY(A209,2)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09" s="25">
        <f>IF(A209="","",SUMIFS('Agenda'!$J$2:$J$501,'Agenda'!$A$2:$A$501,A209))</f>
        <v/>
      </c>
      <c r="E209" s="25">
        <f>IF(A209="","",C209-D209)</f>
        <v/>
      </c>
      <c r="F209" s="26">
        <f>IFERROR(D209/C209,"")</f>
        <v/>
      </c>
      <c r="G209" s="31">
        <f>IF(A209="","",COUNTIFS('Agenda'!$A$2:$A$501,A209,'Agenda'!$C$2:$C$501,"Reserva",'Agenda'!$I$2:$I$501,"&lt;&gt;",'Agenda'!$I$2:$I$501,"&lt;&gt;Cancelada"))</f>
        <v/>
      </c>
      <c r="H209" s="31">
        <f>IF(A209="","",COUNTIFS('Agenda'!$A$2:$A$501,A209,'Agenda'!$O$2:$O$501,"&lt;&gt;",'Agenda'!$O$2:$O$501,"&lt;&gt;OK"))</f>
        <v/>
      </c>
    </row>
    <row r="210">
      <c r="A210" s="28">
        <f>IF(A209="","",IF(A209+1&lt;='Configuración'!$B$3,A209+1,""))</f>
        <v/>
      </c>
      <c r="B210" s="22">
        <f>IF(A210="","",IFERROR(CHOOSE(WEEKDAY(A210,2),"Lunes","Martes","Miércoles","Jueves","Viernes","Sábado","Domingo"),""))</f>
        <v/>
      </c>
      <c r="C210" s="5">
        <f>IF(A210="","",IF(COUNTIF('Configuración'!$D$2:$D$31,A210)&gt;0,0,IFERROR(CHOOSE(WEEKDAY(A210,2)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0" s="5">
        <f>IF(A210="","",SUMIFS('Agenda'!$J$2:$J$501,'Agenda'!$A$2:$A$501,A210))</f>
        <v/>
      </c>
      <c r="E210" s="5">
        <f>IF(A210="","",C210-D210)</f>
        <v/>
      </c>
      <c r="F210" s="21">
        <f>IFERROR(D210/C210,"")</f>
        <v/>
      </c>
      <c r="G210" s="29">
        <f>IF(A210="","",COUNTIFS('Agenda'!$A$2:$A$501,A210,'Agenda'!$C$2:$C$501,"Reserva",'Agenda'!$I$2:$I$501,"&lt;&gt;",'Agenda'!$I$2:$I$501,"&lt;&gt;Cancelada"))</f>
        <v/>
      </c>
      <c r="H210" s="29">
        <f>IF(A210="","",COUNTIFS('Agenda'!$A$2:$A$501,A210,'Agenda'!$O$2:$O$501,"&lt;&gt;",'Agenda'!$O$2:$O$501,"&lt;&gt;OK"))</f>
        <v/>
      </c>
    </row>
    <row r="211">
      <c r="A211" s="30">
        <f>IF(A210="","",IF(A210+1&lt;='Configuración'!$B$3,A210+1,""))</f>
        <v/>
      </c>
      <c r="B211" s="27">
        <f>IF(A211="","",IFERROR(CHOOSE(WEEKDAY(A211,2),"Lunes","Martes","Miércoles","Jueves","Viernes","Sábado","Domingo"),""))</f>
        <v/>
      </c>
      <c r="C211" s="25">
        <f>IF(A211="","",IF(COUNTIF('Configuración'!$D$2:$D$31,A211)&gt;0,0,IFERROR(CHOOSE(WEEKDAY(A211,2)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1" s="25">
        <f>IF(A211="","",SUMIFS('Agenda'!$J$2:$J$501,'Agenda'!$A$2:$A$501,A211))</f>
        <v/>
      </c>
      <c r="E211" s="25">
        <f>IF(A211="","",C211-D211)</f>
        <v/>
      </c>
      <c r="F211" s="26">
        <f>IFERROR(D211/C211,"")</f>
        <v/>
      </c>
      <c r="G211" s="31">
        <f>IF(A211="","",COUNTIFS('Agenda'!$A$2:$A$501,A211,'Agenda'!$C$2:$C$501,"Reserva",'Agenda'!$I$2:$I$501,"&lt;&gt;",'Agenda'!$I$2:$I$501,"&lt;&gt;Cancelada"))</f>
        <v/>
      </c>
      <c r="H211" s="31">
        <f>IF(A211="","",COUNTIFS('Agenda'!$A$2:$A$501,A211,'Agenda'!$O$2:$O$501,"&lt;&gt;",'Agenda'!$O$2:$O$501,"&lt;&gt;OK"))</f>
        <v/>
      </c>
    </row>
    <row r="212">
      <c r="A212" s="28">
        <f>IF(A211="","",IF(A211+1&lt;='Configuración'!$B$3,A211+1,""))</f>
        <v/>
      </c>
      <c r="B212" s="22">
        <f>IF(A212="","",IFERROR(CHOOSE(WEEKDAY(A212,2),"Lunes","Martes","Miércoles","Jueves","Viernes","Sábado","Domingo"),""))</f>
        <v/>
      </c>
      <c r="C212" s="5">
        <f>IF(A212="","",IF(COUNTIF('Configuración'!$D$2:$D$31,A212)&gt;0,0,IFERROR(CHOOSE(WEEKDAY(A212,2)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2" s="5">
        <f>IF(A212="","",SUMIFS('Agenda'!$J$2:$J$501,'Agenda'!$A$2:$A$501,A212))</f>
        <v/>
      </c>
      <c r="E212" s="5">
        <f>IF(A212="","",C212-D212)</f>
        <v/>
      </c>
      <c r="F212" s="21">
        <f>IFERROR(D212/C212,"")</f>
        <v/>
      </c>
      <c r="G212" s="29">
        <f>IF(A212="","",COUNTIFS('Agenda'!$A$2:$A$501,A212,'Agenda'!$C$2:$C$501,"Reserva",'Agenda'!$I$2:$I$501,"&lt;&gt;",'Agenda'!$I$2:$I$501,"&lt;&gt;Cancelada"))</f>
        <v/>
      </c>
      <c r="H212" s="29">
        <f>IF(A212="","",COUNTIFS('Agenda'!$A$2:$A$501,A212,'Agenda'!$O$2:$O$501,"&lt;&gt;",'Agenda'!$O$2:$O$501,"&lt;&gt;OK"))</f>
        <v/>
      </c>
    </row>
    <row r="213">
      <c r="A213" s="30">
        <f>IF(A212="","",IF(A212+1&lt;='Configuración'!$B$3,A212+1,""))</f>
        <v/>
      </c>
      <c r="B213" s="27">
        <f>IF(A213="","",IFERROR(CHOOSE(WEEKDAY(A213,2),"Lunes","Martes","Miércoles","Jueves","Viernes","Sábado","Domingo"),""))</f>
        <v/>
      </c>
      <c r="C213" s="25">
        <f>IF(A213="","",IF(COUNTIF('Configuración'!$D$2:$D$31,A213)&gt;0,0,IFERROR(CHOOSE(WEEKDAY(A213,2)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3" s="25">
        <f>IF(A213="","",SUMIFS('Agenda'!$J$2:$J$501,'Agenda'!$A$2:$A$501,A213))</f>
        <v/>
      </c>
      <c r="E213" s="25">
        <f>IF(A213="","",C213-D213)</f>
        <v/>
      </c>
      <c r="F213" s="26">
        <f>IFERROR(D213/C213,"")</f>
        <v/>
      </c>
      <c r="G213" s="31">
        <f>IF(A213="","",COUNTIFS('Agenda'!$A$2:$A$501,A213,'Agenda'!$C$2:$C$501,"Reserva",'Agenda'!$I$2:$I$501,"&lt;&gt;",'Agenda'!$I$2:$I$501,"&lt;&gt;Cancelada"))</f>
        <v/>
      </c>
      <c r="H213" s="31">
        <f>IF(A213="","",COUNTIFS('Agenda'!$A$2:$A$501,A213,'Agenda'!$O$2:$O$501,"&lt;&gt;",'Agenda'!$O$2:$O$501,"&lt;&gt;OK"))</f>
        <v/>
      </c>
    </row>
    <row r="214">
      <c r="A214" s="28">
        <f>IF(A213="","",IF(A213+1&lt;='Configuración'!$B$3,A213+1,""))</f>
        <v/>
      </c>
      <c r="B214" s="22">
        <f>IF(A214="","",IFERROR(CHOOSE(WEEKDAY(A214,2),"Lunes","Martes","Miércoles","Jueves","Viernes","Sábado","Domingo"),""))</f>
        <v/>
      </c>
      <c r="C214" s="5">
        <f>IF(A214="","",IF(COUNTIF('Configuración'!$D$2:$D$31,A214)&gt;0,0,IFERROR(CHOOSE(WEEKDAY(A214,2)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4" s="5">
        <f>IF(A214="","",SUMIFS('Agenda'!$J$2:$J$501,'Agenda'!$A$2:$A$501,A214))</f>
        <v/>
      </c>
      <c r="E214" s="5">
        <f>IF(A214="","",C214-D214)</f>
        <v/>
      </c>
      <c r="F214" s="21">
        <f>IFERROR(D214/C214,"")</f>
        <v/>
      </c>
      <c r="G214" s="29">
        <f>IF(A214="","",COUNTIFS('Agenda'!$A$2:$A$501,A214,'Agenda'!$C$2:$C$501,"Reserva",'Agenda'!$I$2:$I$501,"&lt;&gt;",'Agenda'!$I$2:$I$501,"&lt;&gt;Cancelada"))</f>
        <v/>
      </c>
      <c r="H214" s="29">
        <f>IF(A214="","",COUNTIFS('Agenda'!$A$2:$A$501,A214,'Agenda'!$O$2:$O$501,"&lt;&gt;",'Agenda'!$O$2:$O$501,"&lt;&gt;OK"))</f>
        <v/>
      </c>
    </row>
    <row r="215">
      <c r="A215" s="30">
        <f>IF(A214="","",IF(A214+1&lt;='Configuración'!$B$3,A214+1,""))</f>
        <v/>
      </c>
      <c r="B215" s="27">
        <f>IF(A215="","",IFERROR(CHOOSE(WEEKDAY(A215,2),"Lunes","Martes","Miércoles","Jueves","Viernes","Sábado","Domingo"),""))</f>
        <v/>
      </c>
      <c r="C215" s="25">
        <f>IF(A215="","",IF(COUNTIF('Configuración'!$D$2:$D$31,A215)&gt;0,0,IFERROR(CHOOSE(WEEKDAY(A215,2)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5" s="25">
        <f>IF(A215="","",SUMIFS('Agenda'!$J$2:$J$501,'Agenda'!$A$2:$A$501,A215))</f>
        <v/>
      </c>
      <c r="E215" s="25">
        <f>IF(A215="","",C215-D215)</f>
        <v/>
      </c>
      <c r="F215" s="26">
        <f>IFERROR(D215/C215,"")</f>
        <v/>
      </c>
      <c r="G215" s="31">
        <f>IF(A215="","",COUNTIFS('Agenda'!$A$2:$A$501,A215,'Agenda'!$C$2:$C$501,"Reserva",'Agenda'!$I$2:$I$501,"&lt;&gt;",'Agenda'!$I$2:$I$501,"&lt;&gt;Cancelada"))</f>
        <v/>
      </c>
      <c r="H215" s="31">
        <f>IF(A215="","",COUNTIFS('Agenda'!$A$2:$A$501,A215,'Agenda'!$O$2:$O$501,"&lt;&gt;",'Agenda'!$O$2:$O$501,"&lt;&gt;OK"))</f>
        <v/>
      </c>
    </row>
    <row r="216">
      <c r="A216" s="28">
        <f>IF(A215="","",IF(A215+1&lt;='Configuración'!$B$3,A215+1,""))</f>
        <v/>
      </c>
      <c r="B216" s="22">
        <f>IF(A216="","",IFERROR(CHOOSE(WEEKDAY(A216,2),"Lunes","Martes","Miércoles","Jueves","Viernes","Sábado","Domingo"),""))</f>
        <v/>
      </c>
      <c r="C216" s="5">
        <f>IF(A216="","",IF(COUNTIF('Configuración'!$D$2:$D$31,A216)&gt;0,0,IFERROR(CHOOSE(WEEKDAY(A216,2)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6" s="5">
        <f>IF(A216="","",SUMIFS('Agenda'!$J$2:$J$501,'Agenda'!$A$2:$A$501,A216))</f>
        <v/>
      </c>
      <c r="E216" s="5">
        <f>IF(A216="","",C216-D216)</f>
        <v/>
      </c>
      <c r="F216" s="21">
        <f>IFERROR(D216/C216,"")</f>
        <v/>
      </c>
      <c r="G216" s="29">
        <f>IF(A216="","",COUNTIFS('Agenda'!$A$2:$A$501,A216,'Agenda'!$C$2:$C$501,"Reserva",'Agenda'!$I$2:$I$501,"&lt;&gt;",'Agenda'!$I$2:$I$501,"&lt;&gt;Cancelada"))</f>
        <v/>
      </c>
      <c r="H216" s="29">
        <f>IF(A216="","",COUNTIFS('Agenda'!$A$2:$A$501,A216,'Agenda'!$O$2:$O$501,"&lt;&gt;",'Agenda'!$O$2:$O$501,"&lt;&gt;OK"))</f>
        <v/>
      </c>
    </row>
    <row r="217">
      <c r="A217" s="30">
        <f>IF(A216="","",IF(A216+1&lt;='Configuración'!$B$3,A216+1,""))</f>
        <v/>
      </c>
      <c r="B217" s="27">
        <f>IF(A217="","",IFERROR(CHOOSE(WEEKDAY(A217,2),"Lunes","Martes","Miércoles","Jueves","Viernes","Sábado","Domingo"),""))</f>
        <v/>
      </c>
      <c r="C217" s="25">
        <f>IF(A217="","",IF(COUNTIF('Configuración'!$D$2:$D$31,A217)&gt;0,0,IFERROR(CHOOSE(WEEKDAY(A217,2)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7" s="25">
        <f>IF(A217="","",SUMIFS('Agenda'!$J$2:$J$501,'Agenda'!$A$2:$A$501,A217))</f>
        <v/>
      </c>
      <c r="E217" s="25">
        <f>IF(A217="","",C217-D217)</f>
        <v/>
      </c>
      <c r="F217" s="26">
        <f>IFERROR(D217/C217,"")</f>
        <v/>
      </c>
      <c r="G217" s="31">
        <f>IF(A217="","",COUNTIFS('Agenda'!$A$2:$A$501,A217,'Agenda'!$C$2:$C$501,"Reserva",'Agenda'!$I$2:$I$501,"&lt;&gt;",'Agenda'!$I$2:$I$501,"&lt;&gt;Cancelada"))</f>
        <v/>
      </c>
      <c r="H217" s="31">
        <f>IF(A217="","",COUNTIFS('Agenda'!$A$2:$A$501,A217,'Agenda'!$O$2:$O$501,"&lt;&gt;",'Agenda'!$O$2:$O$501,"&lt;&gt;OK"))</f>
        <v/>
      </c>
    </row>
    <row r="218">
      <c r="A218" s="28">
        <f>IF(A217="","",IF(A217+1&lt;='Configuración'!$B$3,A217+1,""))</f>
        <v/>
      </c>
      <c r="B218" s="22">
        <f>IF(A218="","",IFERROR(CHOOSE(WEEKDAY(A218,2),"Lunes","Martes","Miércoles","Jueves","Viernes","Sábado","Domingo"),""))</f>
        <v/>
      </c>
      <c r="C218" s="5">
        <f>IF(A218="","",IF(COUNTIF('Configuración'!$D$2:$D$31,A218)&gt;0,0,IFERROR(CHOOSE(WEEKDAY(A218,2)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8" s="5">
        <f>IF(A218="","",SUMIFS('Agenda'!$J$2:$J$501,'Agenda'!$A$2:$A$501,A218))</f>
        <v/>
      </c>
      <c r="E218" s="5">
        <f>IF(A218="","",C218-D218)</f>
        <v/>
      </c>
      <c r="F218" s="21">
        <f>IFERROR(D218/C218,"")</f>
        <v/>
      </c>
      <c r="G218" s="29">
        <f>IF(A218="","",COUNTIFS('Agenda'!$A$2:$A$501,A218,'Agenda'!$C$2:$C$501,"Reserva",'Agenda'!$I$2:$I$501,"&lt;&gt;",'Agenda'!$I$2:$I$501,"&lt;&gt;Cancelada"))</f>
        <v/>
      </c>
      <c r="H218" s="29">
        <f>IF(A218="","",COUNTIFS('Agenda'!$A$2:$A$501,A218,'Agenda'!$O$2:$O$501,"&lt;&gt;",'Agenda'!$O$2:$O$501,"&lt;&gt;OK"))</f>
        <v/>
      </c>
    </row>
    <row r="219">
      <c r="A219" s="30">
        <f>IF(A218="","",IF(A218+1&lt;='Configuración'!$B$3,A218+1,""))</f>
        <v/>
      </c>
      <c r="B219" s="27">
        <f>IF(A219="","",IFERROR(CHOOSE(WEEKDAY(A219,2),"Lunes","Martes","Miércoles","Jueves","Viernes","Sábado","Domingo"),""))</f>
        <v/>
      </c>
      <c r="C219" s="25">
        <f>IF(A219="","",IF(COUNTIF('Configuración'!$D$2:$D$31,A219)&gt;0,0,IFERROR(CHOOSE(WEEKDAY(A219,2)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19" s="25">
        <f>IF(A219="","",SUMIFS('Agenda'!$J$2:$J$501,'Agenda'!$A$2:$A$501,A219))</f>
        <v/>
      </c>
      <c r="E219" s="25">
        <f>IF(A219="","",C219-D219)</f>
        <v/>
      </c>
      <c r="F219" s="26">
        <f>IFERROR(D219/C219,"")</f>
        <v/>
      </c>
      <c r="G219" s="31">
        <f>IF(A219="","",COUNTIFS('Agenda'!$A$2:$A$501,A219,'Agenda'!$C$2:$C$501,"Reserva",'Agenda'!$I$2:$I$501,"&lt;&gt;",'Agenda'!$I$2:$I$501,"&lt;&gt;Cancelada"))</f>
        <v/>
      </c>
      <c r="H219" s="31">
        <f>IF(A219="","",COUNTIFS('Agenda'!$A$2:$A$501,A219,'Agenda'!$O$2:$O$501,"&lt;&gt;",'Agenda'!$O$2:$O$501,"&lt;&gt;OK"))</f>
        <v/>
      </c>
    </row>
    <row r="220">
      <c r="A220" s="28">
        <f>IF(A219="","",IF(A219+1&lt;='Configuración'!$B$3,A219+1,""))</f>
        <v/>
      </c>
      <c r="B220" s="22">
        <f>IF(A220="","",IFERROR(CHOOSE(WEEKDAY(A220,2),"Lunes","Martes","Miércoles","Jueves","Viernes","Sábado","Domingo"),""))</f>
        <v/>
      </c>
      <c r="C220" s="5">
        <f>IF(A220="","",IF(COUNTIF('Configuración'!$D$2:$D$31,A220)&gt;0,0,IFERROR(CHOOSE(WEEKDAY(A220,2)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0" s="5">
        <f>IF(A220="","",SUMIFS('Agenda'!$J$2:$J$501,'Agenda'!$A$2:$A$501,A220))</f>
        <v/>
      </c>
      <c r="E220" s="5">
        <f>IF(A220="","",C220-D220)</f>
        <v/>
      </c>
      <c r="F220" s="21">
        <f>IFERROR(D220/C220,"")</f>
        <v/>
      </c>
      <c r="G220" s="29">
        <f>IF(A220="","",COUNTIFS('Agenda'!$A$2:$A$501,A220,'Agenda'!$C$2:$C$501,"Reserva",'Agenda'!$I$2:$I$501,"&lt;&gt;",'Agenda'!$I$2:$I$501,"&lt;&gt;Cancelada"))</f>
        <v/>
      </c>
      <c r="H220" s="29">
        <f>IF(A220="","",COUNTIFS('Agenda'!$A$2:$A$501,A220,'Agenda'!$O$2:$O$501,"&lt;&gt;",'Agenda'!$O$2:$O$501,"&lt;&gt;OK"))</f>
        <v/>
      </c>
    </row>
    <row r="221">
      <c r="A221" s="30">
        <f>IF(A220="","",IF(A220+1&lt;='Configuración'!$B$3,A220+1,""))</f>
        <v/>
      </c>
      <c r="B221" s="27">
        <f>IF(A221="","",IFERROR(CHOOSE(WEEKDAY(A221,2),"Lunes","Martes","Miércoles","Jueves","Viernes","Sábado","Domingo"),""))</f>
        <v/>
      </c>
      <c r="C221" s="25">
        <f>IF(A221="","",IF(COUNTIF('Configuración'!$D$2:$D$31,A221)&gt;0,0,IFERROR(CHOOSE(WEEKDAY(A221,2)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1" s="25">
        <f>IF(A221="","",SUMIFS('Agenda'!$J$2:$J$501,'Agenda'!$A$2:$A$501,A221))</f>
        <v/>
      </c>
      <c r="E221" s="25">
        <f>IF(A221="","",C221-D221)</f>
        <v/>
      </c>
      <c r="F221" s="26">
        <f>IFERROR(D221/C221,"")</f>
        <v/>
      </c>
      <c r="G221" s="31">
        <f>IF(A221="","",COUNTIFS('Agenda'!$A$2:$A$501,A221,'Agenda'!$C$2:$C$501,"Reserva",'Agenda'!$I$2:$I$501,"&lt;&gt;",'Agenda'!$I$2:$I$501,"&lt;&gt;Cancelada"))</f>
        <v/>
      </c>
      <c r="H221" s="31">
        <f>IF(A221="","",COUNTIFS('Agenda'!$A$2:$A$501,A221,'Agenda'!$O$2:$O$501,"&lt;&gt;",'Agenda'!$O$2:$O$501,"&lt;&gt;OK"))</f>
        <v/>
      </c>
    </row>
    <row r="222">
      <c r="A222" s="28">
        <f>IF(A221="","",IF(A221+1&lt;='Configuración'!$B$3,A221+1,""))</f>
        <v/>
      </c>
      <c r="B222" s="22">
        <f>IF(A222="","",IFERROR(CHOOSE(WEEKDAY(A222,2),"Lunes","Martes","Miércoles","Jueves","Viernes","Sábado","Domingo"),""))</f>
        <v/>
      </c>
      <c r="C222" s="5">
        <f>IF(A222="","",IF(COUNTIF('Configuración'!$D$2:$D$31,A222)&gt;0,0,IFERROR(CHOOSE(WEEKDAY(A222,2)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2" s="5">
        <f>IF(A222="","",SUMIFS('Agenda'!$J$2:$J$501,'Agenda'!$A$2:$A$501,A222))</f>
        <v/>
      </c>
      <c r="E222" s="5">
        <f>IF(A222="","",C222-D222)</f>
        <v/>
      </c>
      <c r="F222" s="21">
        <f>IFERROR(D222/C222,"")</f>
        <v/>
      </c>
      <c r="G222" s="29">
        <f>IF(A222="","",COUNTIFS('Agenda'!$A$2:$A$501,A222,'Agenda'!$C$2:$C$501,"Reserva",'Agenda'!$I$2:$I$501,"&lt;&gt;",'Agenda'!$I$2:$I$501,"&lt;&gt;Cancelada"))</f>
        <v/>
      </c>
      <c r="H222" s="29">
        <f>IF(A222="","",COUNTIFS('Agenda'!$A$2:$A$501,A222,'Agenda'!$O$2:$O$501,"&lt;&gt;",'Agenda'!$O$2:$O$501,"&lt;&gt;OK"))</f>
        <v/>
      </c>
    </row>
    <row r="223">
      <c r="A223" s="30">
        <f>IF(A222="","",IF(A222+1&lt;='Configuración'!$B$3,A222+1,""))</f>
        <v/>
      </c>
      <c r="B223" s="27">
        <f>IF(A223="","",IFERROR(CHOOSE(WEEKDAY(A223,2),"Lunes","Martes","Miércoles","Jueves","Viernes","Sábado","Domingo"),""))</f>
        <v/>
      </c>
      <c r="C223" s="25">
        <f>IF(A223="","",IF(COUNTIF('Configuración'!$D$2:$D$31,A223)&gt;0,0,IFERROR(CHOOSE(WEEKDAY(A223,2)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3" s="25">
        <f>IF(A223="","",SUMIFS('Agenda'!$J$2:$J$501,'Agenda'!$A$2:$A$501,A223))</f>
        <v/>
      </c>
      <c r="E223" s="25">
        <f>IF(A223="","",C223-D223)</f>
        <v/>
      </c>
      <c r="F223" s="26">
        <f>IFERROR(D223/C223,"")</f>
        <v/>
      </c>
      <c r="G223" s="31">
        <f>IF(A223="","",COUNTIFS('Agenda'!$A$2:$A$501,A223,'Agenda'!$C$2:$C$501,"Reserva",'Agenda'!$I$2:$I$501,"&lt;&gt;",'Agenda'!$I$2:$I$501,"&lt;&gt;Cancelada"))</f>
        <v/>
      </c>
      <c r="H223" s="31">
        <f>IF(A223="","",COUNTIFS('Agenda'!$A$2:$A$501,A223,'Agenda'!$O$2:$O$501,"&lt;&gt;",'Agenda'!$O$2:$O$501,"&lt;&gt;OK"))</f>
        <v/>
      </c>
    </row>
    <row r="224">
      <c r="A224" s="28">
        <f>IF(A223="","",IF(A223+1&lt;='Configuración'!$B$3,A223+1,""))</f>
        <v/>
      </c>
      <c r="B224" s="22">
        <f>IF(A224="","",IFERROR(CHOOSE(WEEKDAY(A224,2),"Lunes","Martes","Miércoles","Jueves","Viernes","Sábado","Domingo"),""))</f>
        <v/>
      </c>
      <c r="C224" s="5">
        <f>IF(A224="","",IF(COUNTIF('Configuración'!$D$2:$D$31,A224)&gt;0,0,IFERROR(CHOOSE(WEEKDAY(A224,2)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4" s="5">
        <f>IF(A224="","",SUMIFS('Agenda'!$J$2:$J$501,'Agenda'!$A$2:$A$501,A224))</f>
        <v/>
      </c>
      <c r="E224" s="5">
        <f>IF(A224="","",C224-D224)</f>
        <v/>
      </c>
      <c r="F224" s="21">
        <f>IFERROR(D224/C224,"")</f>
        <v/>
      </c>
      <c r="G224" s="29">
        <f>IF(A224="","",COUNTIFS('Agenda'!$A$2:$A$501,A224,'Agenda'!$C$2:$C$501,"Reserva",'Agenda'!$I$2:$I$501,"&lt;&gt;",'Agenda'!$I$2:$I$501,"&lt;&gt;Cancelada"))</f>
        <v/>
      </c>
      <c r="H224" s="29">
        <f>IF(A224="","",COUNTIFS('Agenda'!$A$2:$A$501,A224,'Agenda'!$O$2:$O$501,"&lt;&gt;",'Agenda'!$O$2:$O$501,"&lt;&gt;OK"))</f>
        <v/>
      </c>
    </row>
    <row r="225">
      <c r="A225" s="30">
        <f>IF(A224="","",IF(A224+1&lt;='Configuración'!$B$3,A224+1,""))</f>
        <v/>
      </c>
      <c r="B225" s="27">
        <f>IF(A225="","",IFERROR(CHOOSE(WEEKDAY(A225,2),"Lunes","Martes","Miércoles","Jueves","Viernes","Sábado","Domingo"),""))</f>
        <v/>
      </c>
      <c r="C225" s="25">
        <f>IF(A225="","",IF(COUNTIF('Configuración'!$D$2:$D$31,A225)&gt;0,0,IFERROR(CHOOSE(WEEKDAY(A225,2)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5" s="25">
        <f>IF(A225="","",SUMIFS('Agenda'!$J$2:$J$501,'Agenda'!$A$2:$A$501,A225))</f>
        <v/>
      </c>
      <c r="E225" s="25">
        <f>IF(A225="","",C225-D225)</f>
        <v/>
      </c>
      <c r="F225" s="26">
        <f>IFERROR(D225/C225,"")</f>
        <v/>
      </c>
      <c r="G225" s="31">
        <f>IF(A225="","",COUNTIFS('Agenda'!$A$2:$A$501,A225,'Agenda'!$C$2:$C$501,"Reserva",'Agenda'!$I$2:$I$501,"&lt;&gt;",'Agenda'!$I$2:$I$501,"&lt;&gt;Cancelada"))</f>
        <v/>
      </c>
      <c r="H225" s="31">
        <f>IF(A225="","",COUNTIFS('Agenda'!$A$2:$A$501,A225,'Agenda'!$O$2:$O$501,"&lt;&gt;",'Agenda'!$O$2:$O$501,"&lt;&gt;OK"))</f>
        <v/>
      </c>
    </row>
    <row r="226">
      <c r="A226" s="28">
        <f>IF(A225="","",IF(A225+1&lt;='Configuración'!$B$3,A225+1,""))</f>
        <v/>
      </c>
      <c r="B226" s="22">
        <f>IF(A226="","",IFERROR(CHOOSE(WEEKDAY(A226,2),"Lunes","Martes","Miércoles","Jueves","Viernes","Sábado","Domingo"),""))</f>
        <v/>
      </c>
      <c r="C226" s="5">
        <f>IF(A226="","",IF(COUNTIF('Configuración'!$D$2:$D$31,A226)&gt;0,0,IFERROR(CHOOSE(WEEKDAY(A226,2)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6" s="5">
        <f>IF(A226="","",SUMIFS('Agenda'!$J$2:$J$501,'Agenda'!$A$2:$A$501,A226))</f>
        <v/>
      </c>
      <c r="E226" s="5">
        <f>IF(A226="","",C226-D226)</f>
        <v/>
      </c>
      <c r="F226" s="21">
        <f>IFERROR(D226/C226,"")</f>
        <v/>
      </c>
      <c r="G226" s="29">
        <f>IF(A226="","",COUNTIFS('Agenda'!$A$2:$A$501,A226,'Agenda'!$C$2:$C$501,"Reserva",'Agenda'!$I$2:$I$501,"&lt;&gt;",'Agenda'!$I$2:$I$501,"&lt;&gt;Cancelada"))</f>
        <v/>
      </c>
      <c r="H226" s="29">
        <f>IF(A226="","",COUNTIFS('Agenda'!$A$2:$A$501,A226,'Agenda'!$O$2:$O$501,"&lt;&gt;",'Agenda'!$O$2:$O$501,"&lt;&gt;OK"))</f>
        <v/>
      </c>
    </row>
    <row r="227">
      <c r="A227" s="30">
        <f>IF(A226="","",IF(A226+1&lt;='Configuración'!$B$3,A226+1,""))</f>
        <v/>
      </c>
      <c r="B227" s="27">
        <f>IF(A227="","",IFERROR(CHOOSE(WEEKDAY(A227,2),"Lunes","Martes","Miércoles","Jueves","Viernes","Sábado","Domingo"),""))</f>
        <v/>
      </c>
      <c r="C227" s="25">
        <f>IF(A227="","",IF(COUNTIF('Configuración'!$D$2:$D$31,A227)&gt;0,0,IFERROR(CHOOSE(WEEKDAY(A227,2)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7" s="25">
        <f>IF(A227="","",SUMIFS('Agenda'!$J$2:$J$501,'Agenda'!$A$2:$A$501,A227))</f>
        <v/>
      </c>
      <c r="E227" s="25">
        <f>IF(A227="","",C227-D227)</f>
        <v/>
      </c>
      <c r="F227" s="26">
        <f>IFERROR(D227/C227,"")</f>
        <v/>
      </c>
      <c r="G227" s="31">
        <f>IF(A227="","",COUNTIFS('Agenda'!$A$2:$A$501,A227,'Agenda'!$C$2:$C$501,"Reserva",'Agenda'!$I$2:$I$501,"&lt;&gt;",'Agenda'!$I$2:$I$501,"&lt;&gt;Cancelada"))</f>
        <v/>
      </c>
      <c r="H227" s="31">
        <f>IF(A227="","",COUNTIFS('Agenda'!$A$2:$A$501,A227,'Agenda'!$O$2:$O$501,"&lt;&gt;",'Agenda'!$O$2:$O$501,"&lt;&gt;OK"))</f>
        <v/>
      </c>
    </row>
    <row r="228">
      <c r="A228" s="28">
        <f>IF(A227="","",IF(A227+1&lt;='Configuración'!$B$3,A227+1,""))</f>
        <v/>
      </c>
      <c r="B228" s="22">
        <f>IF(A228="","",IFERROR(CHOOSE(WEEKDAY(A228,2),"Lunes","Martes","Miércoles","Jueves","Viernes","Sábado","Domingo"),""))</f>
        <v/>
      </c>
      <c r="C228" s="5">
        <f>IF(A228="","",IF(COUNTIF('Configuración'!$D$2:$D$31,A228)&gt;0,0,IFERROR(CHOOSE(WEEKDAY(A228,2)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8" s="5">
        <f>IF(A228="","",SUMIFS('Agenda'!$J$2:$J$501,'Agenda'!$A$2:$A$501,A228))</f>
        <v/>
      </c>
      <c r="E228" s="5">
        <f>IF(A228="","",C228-D228)</f>
        <v/>
      </c>
      <c r="F228" s="21">
        <f>IFERROR(D228/C228,"")</f>
        <v/>
      </c>
      <c r="G228" s="29">
        <f>IF(A228="","",COUNTIFS('Agenda'!$A$2:$A$501,A228,'Agenda'!$C$2:$C$501,"Reserva",'Agenda'!$I$2:$I$501,"&lt;&gt;",'Agenda'!$I$2:$I$501,"&lt;&gt;Cancelada"))</f>
        <v/>
      </c>
      <c r="H228" s="29">
        <f>IF(A228="","",COUNTIFS('Agenda'!$A$2:$A$501,A228,'Agenda'!$O$2:$O$501,"&lt;&gt;",'Agenda'!$O$2:$O$501,"&lt;&gt;OK"))</f>
        <v/>
      </c>
    </row>
    <row r="229">
      <c r="A229" s="30">
        <f>IF(A228="","",IF(A228+1&lt;='Configuración'!$B$3,A228+1,""))</f>
        <v/>
      </c>
      <c r="B229" s="27">
        <f>IF(A229="","",IFERROR(CHOOSE(WEEKDAY(A229,2),"Lunes","Martes","Miércoles","Jueves","Viernes","Sábado","Domingo"),""))</f>
        <v/>
      </c>
      <c r="C229" s="25">
        <f>IF(A229="","",IF(COUNTIF('Configuración'!$D$2:$D$31,A229)&gt;0,0,IFERROR(CHOOSE(WEEKDAY(A229,2)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29" s="25">
        <f>IF(A229="","",SUMIFS('Agenda'!$J$2:$J$501,'Agenda'!$A$2:$A$501,A229))</f>
        <v/>
      </c>
      <c r="E229" s="25">
        <f>IF(A229="","",C229-D229)</f>
        <v/>
      </c>
      <c r="F229" s="26">
        <f>IFERROR(D229/C229,"")</f>
        <v/>
      </c>
      <c r="G229" s="31">
        <f>IF(A229="","",COUNTIFS('Agenda'!$A$2:$A$501,A229,'Agenda'!$C$2:$C$501,"Reserva",'Agenda'!$I$2:$I$501,"&lt;&gt;",'Agenda'!$I$2:$I$501,"&lt;&gt;Cancelada"))</f>
        <v/>
      </c>
      <c r="H229" s="31">
        <f>IF(A229="","",COUNTIFS('Agenda'!$A$2:$A$501,A229,'Agenda'!$O$2:$O$501,"&lt;&gt;",'Agenda'!$O$2:$O$501,"&lt;&gt;OK"))</f>
        <v/>
      </c>
    </row>
    <row r="230">
      <c r="A230" s="28">
        <f>IF(A229="","",IF(A229+1&lt;='Configuración'!$B$3,A229+1,""))</f>
        <v/>
      </c>
      <c r="B230" s="22">
        <f>IF(A230="","",IFERROR(CHOOSE(WEEKDAY(A230,2),"Lunes","Martes","Miércoles","Jueves","Viernes","Sábado","Domingo"),""))</f>
        <v/>
      </c>
      <c r="C230" s="5">
        <f>IF(A230="","",IF(COUNTIF('Configuración'!$D$2:$D$31,A230)&gt;0,0,IFERROR(CHOOSE(WEEKDAY(A230,2)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0" s="5">
        <f>IF(A230="","",SUMIFS('Agenda'!$J$2:$J$501,'Agenda'!$A$2:$A$501,A230))</f>
        <v/>
      </c>
      <c r="E230" s="5">
        <f>IF(A230="","",C230-D230)</f>
        <v/>
      </c>
      <c r="F230" s="21">
        <f>IFERROR(D230/C230,"")</f>
        <v/>
      </c>
      <c r="G230" s="29">
        <f>IF(A230="","",COUNTIFS('Agenda'!$A$2:$A$501,A230,'Agenda'!$C$2:$C$501,"Reserva",'Agenda'!$I$2:$I$501,"&lt;&gt;",'Agenda'!$I$2:$I$501,"&lt;&gt;Cancelada"))</f>
        <v/>
      </c>
      <c r="H230" s="29">
        <f>IF(A230="","",COUNTIFS('Agenda'!$A$2:$A$501,A230,'Agenda'!$O$2:$O$501,"&lt;&gt;",'Agenda'!$O$2:$O$501,"&lt;&gt;OK"))</f>
        <v/>
      </c>
    </row>
    <row r="231">
      <c r="A231" s="30">
        <f>IF(A230="","",IF(A230+1&lt;='Configuración'!$B$3,A230+1,""))</f>
        <v/>
      </c>
      <c r="B231" s="27">
        <f>IF(A231="","",IFERROR(CHOOSE(WEEKDAY(A231,2),"Lunes","Martes","Miércoles","Jueves","Viernes","Sábado","Domingo"),""))</f>
        <v/>
      </c>
      <c r="C231" s="25">
        <f>IF(A231="","",IF(COUNTIF('Configuración'!$D$2:$D$31,A231)&gt;0,0,IFERROR(CHOOSE(WEEKDAY(A231,2)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1" s="25">
        <f>IF(A231="","",SUMIFS('Agenda'!$J$2:$J$501,'Agenda'!$A$2:$A$501,A231))</f>
        <v/>
      </c>
      <c r="E231" s="25">
        <f>IF(A231="","",C231-D231)</f>
        <v/>
      </c>
      <c r="F231" s="26">
        <f>IFERROR(D231/C231,"")</f>
        <v/>
      </c>
      <c r="G231" s="31">
        <f>IF(A231="","",COUNTIFS('Agenda'!$A$2:$A$501,A231,'Agenda'!$C$2:$C$501,"Reserva",'Agenda'!$I$2:$I$501,"&lt;&gt;",'Agenda'!$I$2:$I$501,"&lt;&gt;Cancelada"))</f>
        <v/>
      </c>
      <c r="H231" s="31">
        <f>IF(A231="","",COUNTIFS('Agenda'!$A$2:$A$501,A231,'Agenda'!$O$2:$O$501,"&lt;&gt;",'Agenda'!$O$2:$O$501,"&lt;&gt;OK"))</f>
        <v/>
      </c>
    </row>
    <row r="232">
      <c r="A232" s="28">
        <f>IF(A231="","",IF(A231+1&lt;='Configuración'!$B$3,A231+1,""))</f>
        <v/>
      </c>
      <c r="B232" s="22">
        <f>IF(A232="","",IFERROR(CHOOSE(WEEKDAY(A232,2),"Lunes","Martes","Miércoles","Jueves","Viernes","Sábado","Domingo"),""))</f>
        <v/>
      </c>
      <c r="C232" s="5">
        <f>IF(A232="","",IF(COUNTIF('Configuración'!$D$2:$D$31,A232)&gt;0,0,IFERROR(CHOOSE(WEEKDAY(A232,2)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2" s="5">
        <f>IF(A232="","",SUMIFS('Agenda'!$J$2:$J$501,'Agenda'!$A$2:$A$501,A232))</f>
        <v/>
      </c>
      <c r="E232" s="5">
        <f>IF(A232="","",C232-D232)</f>
        <v/>
      </c>
      <c r="F232" s="21">
        <f>IFERROR(D232/C232,"")</f>
        <v/>
      </c>
      <c r="G232" s="29">
        <f>IF(A232="","",COUNTIFS('Agenda'!$A$2:$A$501,A232,'Agenda'!$C$2:$C$501,"Reserva",'Agenda'!$I$2:$I$501,"&lt;&gt;",'Agenda'!$I$2:$I$501,"&lt;&gt;Cancelada"))</f>
        <v/>
      </c>
      <c r="H232" s="29">
        <f>IF(A232="","",COUNTIFS('Agenda'!$A$2:$A$501,A232,'Agenda'!$O$2:$O$501,"&lt;&gt;",'Agenda'!$O$2:$O$501,"&lt;&gt;OK"))</f>
        <v/>
      </c>
    </row>
    <row r="233">
      <c r="A233" s="30">
        <f>IF(A232="","",IF(A232+1&lt;='Configuración'!$B$3,A232+1,""))</f>
        <v/>
      </c>
      <c r="B233" s="27">
        <f>IF(A233="","",IFERROR(CHOOSE(WEEKDAY(A233,2),"Lunes","Martes","Miércoles","Jueves","Viernes","Sábado","Domingo"),""))</f>
        <v/>
      </c>
      <c r="C233" s="25">
        <f>IF(A233="","",IF(COUNTIF('Configuración'!$D$2:$D$31,A233)&gt;0,0,IFERROR(CHOOSE(WEEKDAY(A233,2)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3" s="25">
        <f>IF(A233="","",SUMIFS('Agenda'!$J$2:$J$501,'Agenda'!$A$2:$A$501,A233))</f>
        <v/>
      </c>
      <c r="E233" s="25">
        <f>IF(A233="","",C233-D233)</f>
        <v/>
      </c>
      <c r="F233" s="26">
        <f>IFERROR(D233/C233,"")</f>
        <v/>
      </c>
      <c r="G233" s="31">
        <f>IF(A233="","",COUNTIFS('Agenda'!$A$2:$A$501,A233,'Agenda'!$C$2:$C$501,"Reserva",'Agenda'!$I$2:$I$501,"&lt;&gt;",'Agenda'!$I$2:$I$501,"&lt;&gt;Cancelada"))</f>
        <v/>
      </c>
      <c r="H233" s="31">
        <f>IF(A233="","",COUNTIFS('Agenda'!$A$2:$A$501,A233,'Agenda'!$O$2:$O$501,"&lt;&gt;",'Agenda'!$O$2:$O$501,"&lt;&gt;OK"))</f>
        <v/>
      </c>
    </row>
    <row r="234">
      <c r="A234" s="28">
        <f>IF(A233="","",IF(A233+1&lt;='Configuración'!$B$3,A233+1,""))</f>
        <v/>
      </c>
      <c r="B234" s="22">
        <f>IF(A234="","",IFERROR(CHOOSE(WEEKDAY(A234,2),"Lunes","Martes","Miércoles","Jueves","Viernes","Sábado","Domingo"),""))</f>
        <v/>
      </c>
      <c r="C234" s="5">
        <f>IF(A234="","",IF(COUNTIF('Configuración'!$D$2:$D$31,A234)&gt;0,0,IFERROR(CHOOSE(WEEKDAY(A234,2)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4" s="5">
        <f>IF(A234="","",SUMIFS('Agenda'!$J$2:$J$501,'Agenda'!$A$2:$A$501,A234))</f>
        <v/>
      </c>
      <c r="E234" s="5">
        <f>IF(A234="","",C234-D234)</f>
        <v/>
      </c>
      <c r="F234" s="21">
        <f>IFERROR(D234/C234,"")</f>
        <v/>
      </c>
      <c r="G234" s="29">
        <f>IF(A234="","",COUNTIFS('Agenda'!$A$2:$A$501,A234,'Agenda'!$C$2:$C$501,"Reserva",'Agenda'!$I$2:$I$501,"&lt;&gt;",'Agenda'!$I$2:$I$501,"&lt;&gt;Cancelada"))</f>
        <v/>
      </c>
      <c r="H234" s="29">
        <f>IF(A234="","",COUNTIFS('Agenda'!$A$2:$A$501,A234,'Agenda'!$O$2:$O$501,"&lt;&gt;",'Agenda'!$O$2:$O$501,"&lt;&gt;OK"))</f>
        <v/>
      </c>
    </row>
    <row r="235">
      <c r="A235" s="30">
        <f>IF(A234="","",IF(A234+1&lt;='Configuración'!$B$3,A234+1,""))</f>
        <v/>
      </c>
      <c r="B235" s="27">
        <f>IF(A235="","",IFERROR(CHOOSE(WEEKDAY(A235,2),"Lunes","Martes","Miércoles","Jueves","Viernes","Sábado","Domingo"),""))</f>
        <v/>
      </c>
      <c r="C235" s="25">
        <f>IF(A235="","",IF(COUNTIF('Configuración'!$D$2:$D$31,A235)&gt;0,0,IFERROR(CHOOSE(WEEKDAY(A235,2)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5" s="25">
        <f>IF(A235="","",SUMIFS('Agenda'!$J$2:$J$501,'Agenda'!$A$2:$A$501,A235))</f>
        <v/>
      </c>
      <c r="E235" s="25">
        <f>IF(A235="","",C235-D235)</f>
        <v/>
      </c>
      <c r="F235" s="26">
        <f>IFERROR(D235/C235,"")</f>
        <v/>
      </c>
      <c r="G235" s="31">
        <f>IF(A235="","",COUNTIFS('Agenda'!$A$2:$A$501,A235,'Agenda'!$C$2:$C$501,"Reserva",'Agenda'!$I$2:$I$501,"&lt;&gt;",'Agenda'!$I$2:$I$501,"&lt;&gt;Cancelada"))</f>
        <v/>
      </c>
      <c r="H235" s="31">
        <f>IF(A235="","",COUNTIFS('Agenda'!$A$2:$A$501,A235,'Agenda'!$O$2:$O$501,"&lt;&gt;",'Agenda'!$O$2:$O$501,"&lt;&gt;OK"))</f>
        <v/>
      </c>
    </row>
    <row r="236">
      <c r="A236" s="28">
        <f>IF(A235="","",IF(A235+1&lt;='Configuración'!$B$3,A235+1,""))</f>
        <v/>
      </c>
      <c r="B236" s="22">
        <f>IF(A236="","",IFERROR(CHOOSE(WEEKDAY(A236,2),"Lunes","Martes","Miércoles","Jueves","Viernes","Sábado","Domingo"),""))</f>
        <v/>
      </c>
      <c r="C236" s="5">
        <f>IF(A236="","",IF(COUNTIF('Configuración'!$D$2:$D$31,A236)&gt;0,0,IFERROR(CHOOSE(WEEKDAY(A236,2)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6" s="5">
        <f>IF(A236="","",SUMIFS('Agenda'!$J$2:$J$501,'Agenda'!$A$2:$A$501,A236))</f>
        <v/>
      </c>
      <c r="E236" s="5">
        <f>IF(A236="","",C236-D236)</f>
        <v/>
      </c>
      <c r="F236" s="21">
        <f>IFERROR(D236/C236,"")</f>
        <v/>
      </c>
      <c r="G236" s="29">
        <f>IF(A236="","",COUNTIFS('Agenda'!$A$2:$A$501,A236,'Agenda'!$C$2:$C$501,"Reserva",'Agenda'!$I$2:$I$501,"&lt;&gt;",'Agenda'!$I$2:$I$501,"&lt;&gt;Cancelada"))</f>
        <v/>
      </c>
      <c r="H236" s="29">
        <f>IF(A236="","",COUNTIFS('Agenda'!$A$2:$A$501,A236,'Agenda'!$O$2:$O$501,"&lt;&gt;",'Agenda'!$O$2:$O$501,"&lt;&gt;OK"))</f>
        <v/>
      </c>
    </row>
    <row r="237">
      <c r="A237" s="30">
        <f>IF(A236="","",IF(A236+1&lt;='Configuración'!$B$3,A236+1,""))</f>
        <v/>
      </c>
      <c r="B237" s="27">
        <f>IF(A237="","",IFERROR(CHOOSE(WEEKDAY(A237,2),"Lunes","Martes","Miércoles","Jueves","Viernes","Sábado","Domingo"),""))</f>
        <v/>
      </c>
      <c r="C237" s="25">
        <f>IF(A237="","",IF(COUNTIF('Configuración'!$D$2:$D$31,A237)&gt;0,0,IFERROR(CHOOSE(WEEKDAY(A237,2)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7" s="25">
        <f>IF(A237="","",SUMIFS('Agenda'!$J$2:$J$501,'Agenda'!$A$2:$A$501,A237))</f>
        <v/>
      </c>
      <c r="E237" s="25">
        <f>IF(A237="","",C237-D237)</f>
        <v/>
      </c>
      <c r="F237" s="26">
        <f>IFERROR(D237/C237,"")</f>
        <v/>
      </c>
      <c r="G237" s="31">
        <f>IF(A237="","",COUNTIFS('Agenda'!$A$2:$A$501,A237,'Agenda'!$C$2:$C$501,"Reserva",'Agenda'!$I$2:$I$501,"&lt;&gt;",'Agenda'!$I$2:$I$501,"&lt;&gt;Cancelada"))</f>
        <v/>
      </c>
      <c r="H237" s="31">
        <f>IF(A237="","",COUNTIFS('Agenda'!$A$2:$A$501,A237,'Agenda'!$O$2:$O$501,"&lt;&gt;",'Agenda'!$O$2:$O$501,"&lt;&gt;OK"))</f>
        <v/>
      </c>
    </row>
    <row r="238">
      <c r="A238" s="28">
        <f>IF(A237="","",IF(A237+1&lt;='Configuración'!$B$3,A237+1,""))</f>
        <v/>
      </c>
      <c r="B238" s="22">
        <f>IF(A238="","",IFERROR(CHOOSE(WEEKDAY(A238,2),"Lunes","Martes","Miércoles","Jueves","Viernes","Sábado","Domingo"),""))</f>
        <v/>
      </c>
      <c r="C238" s="5">
        <f>IF(A238="","",IF(COUNTIF('Configuración'!$D$2:$D$31,A238)&gt;0,0,IFERROR(CHOOSE(WEEKDAY(A238,2)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8" s="5">
        <f>IF(A238="","",SUMIFS('Agenda'!$J$2:$J$501,'Agenda'!$A$2:$A$501,A238))</f>
        <v/>
      </c>
      <c r="E238" s="5">
        <f>IF(A238="","",C238-D238)</f>
        <v/>
      </c>
      <c r="F238" s="21">
        <f>IFERROR(D238/C238,"")</f>
        <v/>
      </c>
      <c r="G238" s="29">
        <f>IF(A238="","",COUNTIFS('Agenda'!$A$2:$A$501,A238,'Agenda'!$C$2:$C$501,"Reserva",'Agenda'!$I$2:$I$501,"&lt;&gt;",'Agenda'!$I$2:$I$501,"&lt;&gt;Cancelada"))</f>
        <v/>
      </c>
      <c r="H238" s="29">
        <f>IF(A238="","",COUNTIFS('Agenda'!$A$2:$A$501,A238,'Agenda'!$O$2:$O$501,"&lt;&gt;",'Agenda'!$O$2:$O$501,"&lt;&gt;OK"))</f>
        <v/>
      </c>
    </row>
    <row r="239">
      <c r="A239" s="30">
        <f>IF(A238="","",IF(A238+1&lt;='Configuración'!$B$3,A238+1,""))</f>
        <v/>
      </c>
      <c r="B239" s="27">
        <f>IF(A239="","",IFERROR(CHOOSE(WEEKDAY(A239,2),"Lunes","Martes","Miércoles","Jueves","Viernes","Sábado","Domingo"),""))</f>
        <v/>
      </c>
      <c r="C239" s="25">
        <f>IF(A239="","",IF(COUNTIF('Configuración'!$D$2:$D$31,A239)&gt;0,0,IFERROR(CHOOSE(WEEKDAY(A239,2)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39" s="25">
        <f>IF(A239="","",SUMIFS('Agenda'!$J$2:$J$501,'Agenda'!$A$2:$A$501,A239))</f>
        <v/>
      </c>
      <c r="E239" s="25">
        <f>IF(A239="","",C239-D239)</f>
        <v/>
      </c>
      <c r="F239" s="26">
        <f>IFERROR(D239/C239,"")</f>
        <v/>
      </c>
      <c r="G239" s="31">
        <f>IF(A239="","",COUNTIFS('Agenda'!$A$2:$A$501,A239,'Agenda'!$C$2:$C$501,"Reserva",'Agenda'!$I$2:$I$501,"&lt;&gt;",'Agenda'!$I$2:$I$501,"&lt;&gt;Cancelada"))</f>
        <v/>
      </c>
      <c r="H239" s="31">
        <f>IF(A239="","",COUNTIFS('Agenda'!$A$2:$A$501,A239,'Agenda'!$O$2:$O$501,"&lt;&gt;",'Agenda'!$O$2:$O$501,"&lt;&gt;OK"))</f>
        <v/>
      </c>
    </row>
    <row r="240">
      <c r="A240" s="28">
        <f>IF(A239="","",IF(A239+1&lt;='Configuración'!$B$3,A239+1,""))</f>
        <v/>
      </c>
      <c r="B240" s="22">
        <f>IF(A240="","",IFERROR(CHOOSE(WEEKDAY(A240,2),"Lunes","Martes","Miércoles","Jueves","Viernes","Sábado","Domingo"),""))</f>
        <v/>
      </c>
      <c r="C240" s="5">
        <f>IF(A240="","",IF(COUNTIF('Configuración'!$D$2:$D$31,A240)&gt;0,0,IFERROR(CHOOSE(WEEKDAY(A240,2)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0" s="5">
        <f>IF(A240="","",SUMIFS('Agenda'!$J$2:$J$501,'Agenda'!$A$2:$A$501,A240))</f>
        <v/>
      </c>
      <c r="E240" s="5">
        <f>IF(A240="","",C240-D240)</f>
        <v/>
      </c>
      <c r="F240" s="21">
        <f>IFERROR(D240/C240,"")</f>
        <v/>
      </c>
      <c r="G240" s="29">
        <f>IF(A240="","",COUNTIFS('Agenda'!$A$2:$A$501,A240,'Agenda'!$C$2:$C$501,"Reserva",'Agenda'!$I$2:$I$501,"&lt;&gt;",'Agenda'!$I$2:$I$501,"&lt;&gt;Cancelada"))</f>
        <v/>
      </c>
      <c r="H240" s="29">
        <f>IF(A240="","",COUNTIFS('Agenda'!$A$2:$A$501,A240,'Agenda'!$O$2:$O$501,"&lt;&gt;",'Agenda'!$O$2:$O$501,"&lt;&gt;OK"))</f>
        <v/>
      </c>
    </row>
    <row r="241">
      <c r="A241" s="30">
        <f>IF(A240="","",IF(A240+1&lt;='Configuración'!$B$3,A240+1,""))</f>
        <v/>
      </c>
      <c r="B241" s="27">
        <f>IF(A241="","",IFERROR(CHOOSE(WEEKDAY(A241,2),"Lunes","Martes","Miércoles","Jueves","Viernes","Sábado","Domingo"),""))</f>
        <v/>
      </c>
      <c r="C241" s="25">
        <f>IF(A241="","",IF(COUNTIF('Configuración'!$D$2:$D$31,A241)&gt;0,0,IFERROR(CHOOSE(WEEKDAY(A241,2)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1" s="25">
        <f>IF(A241="","",SUMIFS('Agenda'!$J$2:$J$501,'Agenda'!$A$2:$A$501,A241))</f>
        <v/>
      </c>
      <c r="E241" s="25">
        <f>IF(A241="","",C241-D241)</f>
        <v/>
      </c>
      <c r="F241" s="26">
        <f>IFERROR(D241/C241,"")</f>
        <v/>
      </c>
      <c r="G241" s="31">
        <f>IF(A241="","",COUNTIFS('Agenda'!$A$2:$A$501,A241,'Agenda'!$C$2:$C$501,"Reserva",'Agenda'!$I$2:$I$501,"&lt;&gt;",'Agenda'!$I$2:$I$501,"&lt;&gt;Cancelada"))</f>
        <v/>
      </c>
      <c r="H241" s="31">
        <f>IF(A241="","",COUNTIFS('Agenda'!$A$2:$A$501,A241,'Agenda'!$O$2:$O$501,"&lt;&gt;",'Agenda'!$O$2:$O$501,"&lt;&gt;OK"))</f>
        <v/>
      </c>
    </row>
    <row r="242">
      <c r="A242" s="28">
        <f>IF(A241="","",IF(A241+1&lt;='Configuración'!$B$3,A241+1,""))</f>
        <v/>
      </c>
      <c r="B242" s="22">
        <f>IF(A242="","",IFERROR(CHOOSE(WEEKDAY(A242,2),"Lunes","Martes","Miércoles","Jueves","Viernes","Sábado","Domingo"),""))</f>
        <v/>
      </c>
      <c r="C242" s="5">
        <f>IF(A242="","",IF(COUNTIF('Configuración'!$D$2:$D$31,A242)&gt;0,0,IFERROR(CHOOSE(WEEKDAY(A242,2)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2" s="5">
        <f>IF(A242="","",SUMIFS('Agenda'!$J$2:$J$501,'Agenda'!$A$2:$A$501,A242))</f>
        <v/>
      </c>
      <c r="E242" s="5">
        <f>IF(A242="","",C242-D242)</f>
        <v/>
      </c>
      <c r="F242" s="21">
        <f>IFERROR(D242/C242,"")</f>
        <v/>
      </c>
      <c r="G242" s="29">
        <f>IF(A242="","",COUNTIFS('Agenda'!$A$2:$A$501,A242,'Agenda'!$C$2:$C$501,"Reserva",'Agenda'!$I$2:$I$501,"&lt;&gt;",'Agenda'!$I$2:$I$501,"&lt;&gt;Cancelada"))</f>
        <v/>
      </c>
      <c r="H242" s="29">
        <f>IF(A242="","",COUNTIFS('Agenda'!$A$2:$A$501,A242,'Agenda'!$O$2:$O$501,"&lt;&gt;",'Agenda'!$O$2:$O$501,"&lt;&gt;OK"))</f>
        <v/>
      </c>
    </row>
    <row r="243">
      <c r="A243" s="30">
        <f>IF(A242="","",IF(A242+1&lt;='Configuración'!$B$3,A242+1,""))</f>
        <v/>
      </c>
      <c r="B243" s="27">
        <f>IF(A243="","",IFERROR(CHOOSE(WEEKDAY(A243,2),"Lunes","Martes","Miércoles","Jueves","Viernes","Sábado","Domingo"),""))</f>
        <v/>
      </c>
      <c r="C243" s="25">
        <f>IF(A243="","",IF(COUNTIF('Configuración'!$D$2:$D$31,A243)&gt;0,0,IFERROR(CHOOSE(WEEKDAY(A243,2)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3" s="25">
        <f>IF(A243="","",SUMIFS('Agenda'!$J$2:$J$501,'Agenda'!$A$2:$A$501,A243))</f>
        <v/>
      </c>
      <c r="E243" s="25">
        <f>IF(A243="","",C243-D243)</f>
        <v/>
      </c>
      <c r="F243" s="26">
        <f>IFERROR(D243/C243,"")</f>
        <v/>
      </c>
      <c r="G243" s="31">
        <f>IF(A243="","",COUNTIFS('Agenda'!$A$2:$A$501,A243,'Agenda'!$C$2:$C$501,"Reserva",'Agenda'!$I$2:$I$501,"&lt;&gt;",'Agenda'!$I$2:$I$501,"&lt;&gt;Cancelada"))</f>
        <v/>
      </c>
      <c r="H243" s="31">
        <f>IF(A243="","",COUNTIFS('Agenda'!$A$2:$A$501,A243,'Agenda'!$O$2:$O$501,"&lt;&gt;",'Agenda'!$O$2:$O$501,"&lt;&gt;OK"))</f>
        <v/>
      </c>
    </row>
    <row r="244">
      <c r="A244" s="28">
        <f>IF(A243="","",IF(A243+1&lt;='Configuración'!$B$3,A243+1,""))</f>
        <v/>
      </c>
      <c r="B244" s="22">
        <f>IF(A244="","",IFERROR(CHOOSE(WEEKDAY(A244,2),"Lunes","Martes","Miércoles","Jueves","Viernes","Sábado","Domingo"),""))</f>
        <v/>
      </c>
      <c r="C244" s="5">
        <f>IF(A244="","",IF(COUNTIF('Configuración'!$D$2:$D$31,A244)&gt;0,0,IFERROR(CHOOSE(WEEKDAY(A244,2)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4" s="5">
        <f>IF(A244="","",SUMIFS('Agenda'!$J$2:$J$501,'Agenda'!$A$2:$A$501,A244))</f>
        <v/>
      </c>
      <c r="E244" s="5">
        <f>IF(A244="","",C244-D244)</f>
        <v/>
      </c>
      <c r="F244" s="21">
        <f>IFERROR(D244/C244,"")</f>
        <v/>
      </c>
      <c r="G244" s="29">
        <f>IF(A244="","",COUNTIFS('Agenda'!$A$2:$A$501,A244,'Agenda'!$C$2:$C$501,"Reserva",'Agenda'!$I$2:$I$501,"&lt;&gt;",'Agenda'!$I$2:$I$501,"&lt;&gt;Cancelada"))</f>
        <v/>
      </c>
      <c r="H244" s="29">
        <f>IF(A244="","",COUNTIFS('Agenda'!$A$2:$A$501,A244,'Agenda'!$O$2:$O$501,"&lt;&gt;",'Agenda'!$O$2:$O$501,"&lt;&gt;OK"))</f>
        <v/>
      </c>
    </row>
    <row r="245">
      <c r="A245" s="30">
        <f>IF(A244="","",IF(A244+1&lt;='Configuración'!$B$3,A244+1,""))</f>
        <v/>
      </c>
      <c r="B245" s="27">
        <f>IF(A245="","",IFERROR(CHOOSE(WEEKDAY(A245,2),"Lunes","Martes","Miércoles","Jueves","Viernes","Sábado","Domingo"),""))</f>
        <v/>
      </c>
      <c r="C245" s="25">
        <f>IF(A245="","",IF(COUNTIF('Configuración'!$D$2:$D$31,A245)&gt;0,0,IFERROR(CHOOSE(WEEKDAY(A245,2)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5" s="25">
        <f>IF(A245="","",SUMIFS('Agenda'!$J$2:$J$501,'Agenda'!$A$2:$A$501,A245))</f>
        <v/>
      </c>
      <c r="E245" s="25">
        <f>IF(A245="","",C245-D245)</f>
        <v/>
      </c>
      <c r="F245" s="26">
        <f>IFERROR(D245/C245,"")</f>
        <v/>
      </c>
      <c r="G245" s="31">
        <f>IF(A245="","",COUNTIFS('Agenda'!$A$2:$A$501,A245,'Agenda'!$C$2:$C$501,"Reserva",'Agenda'!$I$2:$I$501,"&lt;&gt;",'Agenda'!$I$2:$I$501,"&lt;&gt;Cancelada"))</f>
        <v/>
      </c>
      <c r="H245" s="31">
        <f>IF(A245="","",COUNTIFS('Agenda'!$A$2:$A$501,A245,'Agenda'!$O$2:$O$501,"&lt;&gt;",'Agenda'!$O$2:$O$501,"&lt;&gt;OK"))</f>
        <v/>
      </c>
    </row>
    <row r="246">
      <c r="A246" s="28">
        <f>IF(A245="","",IF(A245+1&lt;='Configuración'!$B$3,A245+1,""))</f>
        <v/>
      </c>
      <c r="B246" s="22">
        <f>IF(A246="","",IFERROR(CHOOSE(WEEKDAY(A246,2),"Lunes","Martes","Miércoles","Jueves","Viernes","Sábado","Domingo"),""))</f>
        <v/>
      </c>
      <c r="C246" s="5">
        <f>IF(A246="","",IF(COUNTIF('Configuración'!$D$2:$D$31,A246)&gt;0,0,IFERROR(CHOOSE(WEEKDAY(A246,2)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6" s="5">
        <f>IF(A246="","",SUMIFS('Agenda'!$J$2:$J$501,'Agenda'!$A$2:$A$501,A246))</f>
        <v/>
      </c>
      <c r="E246" s="5">
        <f>IF(A246="","",C246-D246)</f>
        <v/>
      </c>
      <c r="F246" s="21">
        <f>IFERROR(D246/C246,"")</f>
        <v/>
      </c>
      <c r="G246" s="29">
        <f>IF(A246="","",COUNTIFS('Agenda'!$A$2:$A$501,A246,'Agenda'!$C$2:$C$501,"Reserva",'Agenda'!$I$2:$I$501,"&lt;&gt;",'Agenda'!$I$2:$I$501,"&lt;&gt;Cancelada"))</f>
        <v/>
      </c>
      <c r="H246" s="29">
        <f>IF(A246="","",COUNTIFS('Agenda'!$A$2:$A$501,A246,'Agenda'!$O$2:$O$501,"&lt;&gt;",'Agenda'!$O$2:$O$501,"&lt;&gt;OK"))</f>
        <v/>
      </c>
    </row>
    <row r="247">
      <c r="A247" s="30">
        <f>IF(A246="","",IF(A246+1&lt;='Configuración'!$B$3,A246+1,""))</f>
        <v/>
      </c>
      <c r="B247" s="27">
        <f>IF(A247="","",IFERROR(CHOOSE(WEEKDAY(A247,2),"Lunes","Martes","Miércoles","Jueves","Viernes","Sábado","Domingo"),""))</f>
        <v/>
      </c>
      <c r="C247" s="25">
        <f>IF(A247="","",IF(COUNTIF('Configuración'!$D$2:$D$31,A247)&gt;0,0,IFERROR(CHOOSE(WEEKDAY(A247,2)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7" s="25">
        <f>IF(A247="","",SUMIFS('Agenda'!$J$2:$J$501,'Agenda'!$A$2:$A$501,A247))</f>
        <v/>
      </c>
      <c r="E247" s="25">
        <f>IF(A247="","",C247-D247)</f>
        <v/>
      </c>
      <c r="F247" s="26">
        <f>IFERROR(D247/C247,"")</f>
        <v/>
      </c>
      <c r="G247" s="31">
        <f>IF(A247="","",COUNTIFS('Agenda'!$A$2:$A$501,A247,'Agenda'!$C$2:$C$501,"Reserva",'Agenda'!$I$2:$I$501,"&lt;&gt;",'Agenda'!$I$2:$I$501,"&lt;&gt;Cancelada"))</f>
        <v/>
      </c>
      <c r="H247" s="31">
        <f>IF(A247="","",COUNTIFS('Agenda'!$A$2:$A$501,A247,'Agenda'!$O$2:$O$501,"&lt;&gt;",'Agenda'!$O$2:$O$501,"&lt;&gt;OK"))</f>
        <v/>
      </c>
    </row>
    <row r="248">
      <c r="A248" s="28">
        <f>IF(A247="","",IF(A247+1&lt;='Configuración'!$B$3,A247+1,""))</f>
        <v/>
      </c>
      <c r="B248" s="22">
        <f>IF(A248="","",IFERROR(CHOOSE(WEEKDAY(A248,2),"Lunes","Martes","Miércoles","Jueves","Viernes","Sábado","Domingo"),""))</f>
        <v/>
      </c>
      <c r="C248" s="5">
        <f>IF(A248="","",IF(COUNTIF('Configuración'!$D$2:$D$31,A248)&gt;0,0,IFERROR(CHOOSE(WEEKDAY(A248,2)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8" s="5">
        <f>IF(A248="","",SUMIFS('Agenda'!$J$2:$J$501,'Agenda'!$A$2:$A$501,A248))</f>
        <v/>
      </c>
      <c r="E248" s="5">
        <f>IF(A248="","",C248-D248)</f>
        <v/>
      </c>
      <c r="F248" s="21">
        <f>IFERROR(D248/C248,"")</f>
        <v/>
      </c>
      <c r="G248" s="29">
        <f>IF(A248="","",COUNTIFS('Agenda'!$A$2:$A$501,A248,'Agenda'!$C$2:$C$501,"Reserva",'Agenda'!$I$2:$I$501,"&lt;&gt;",'Agenda'!$I$2:$I$501,"&lt;&gt;Cancelada"))</f>
        <v/>
      </c>
      <c r="H248" s="29">
        <f>IF(A248="","",COUNTIFS('Agenda'!$A$2:$A$501,A248,'Agenda'!$O$2:$O$501,"&lt;&gt;",'Agenda'!$O$2:$O$501,"&lt;&gt;OK"))</f>
        <v/>
      </c>
    </row>
    <row r="249">
      <c r="A249" s="30">
        <f>IF(A248="","",IF(A248+1&lt;='Configuración'!$B$3,A248+1,""))</f>
        <v/>
      </c>
      <c r="B249" s="27">
        <f>IF(A249="","",IFERROR(CHOOSE(WEEKDAY(A249,2),"Lunes","Martes","Miércoles","Jueves","Viernes","Sábado","Domingo"),""))</f>
        <v/>
      </c>
      <c r="C249" s="25">
        <f>IF(A249="","",IF(COUNTIF('Configuración'!$D$2:$D$31,A249)&gt;0,0,IFERROR(CHOOSE(WEEKDAY(A249,2)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49" s="25">
        <f>IF(A249="","",SUMIFS('Agenda'!$J$2:$J$501,'Agenda'!$A$2:$A$501,A249))</f>
        <v/>
      </c>
      <c r="E249" s="25">
        <f>IF(A249="","",C249-D249)</f>
        <v/>
      </c>
      <c r="F249" s="26">
        <f>IFERROR(D249/C249,"")</f>
        <v/>
      </c>
      <c r="G249" s="31">
        <f>IF(A249="","",COUNTIFS('Agenda'!$A$2:$A$501,A249,'Agenda'!$C$2:$C$501,"Reserva",'Agenda'!$I$2:$I$501,"&lt;&gt;",'Agenda'!$I$2:$I$501,"&lt;&gt;Cancelada"))</f>
        <v/>
      </c>
      <c r="H249" s="31">
        <f>IF(A249="","",COUNTIFS('Agenda'!$A$2:$A$501,A249,'Agenda'!$O$2:$O$501,"&lt;&gt;",'Agenda'!$O$2:$O$501,"&lt;&gt;OK"))</f>
        <v/>
      </c>
    </row>
    <row r="250">
      <c r="A250" s="28">
        <f>IF(A249="","",IF(A249+1&lt;='Configuración'!$B$3,A249+1,""))</f>
        <v/>
      </c>
      <c r="B250" s="22">
        <f>IF(A250="","",IFERROR(CHOOSE(WEEKDAY(A250,2),"Lunes","Martes","Miércoles","Jueves","Viernes","Sábado","Domingo"),""))</f>
        <v/>
      </c>
      <c r="C250" s="5">
        <f>IF(A250="","",IF(COUNTIF('Configuración'!$D$2:$D$31,A250)&gt;0,0,IFERROR(CHOOSE(WEEKDAY(A250,2)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0" s="5">
        <f>IF(A250="","",SUMIFS('Agenda'!$J$2:$J$501,'Agenda'!$A$2:$A$501,A250))</f>
        <v/>
      </c>
      <c r="E250" s="5">
        <f>IF(A250="","",C250-D250)</f>
        <v/>
      </c>
      <c r="F250" s="21">
        <f>IFERROR(D250/C250,"")</f>
        <v/>
      </c>
      <c r="G250" s="29">
        <f>IF(A250="","",COUNTIFS('Agenda'!$A$2:$A$501,A250,'Agenda'!$C$2:$C$501,"Reserva",'Agenda'!$I$2:$I$501,"&lt;&gt;",'Agenda'!$I$2:$I$501,"&lt;&gt;Cancelada"))</f>
        <v/>
      </c>
      <c r="H250" s="29">
        <f>IF(A250="","",COUNTIFS('Agenda'!$A$2:$A$501,A250,'Agenda'!$O$2:$O$501,"&lt;&gt;",'Agenda'!$O$2:$O$501,"&lt;&gt;OK"))</f>
        <v/>
      </c>
    </row>
    <row r="251">
      <c r="A251" s="30">
        <f>IF(A250="","",IF(A250+1&lt;='Configuración'!$B$3,A250+1,""))</f>
        <v/>
      </c>
      <c r="B251" s="27">
        <f>IF(A251="","",IFERROR(CHOOSE(WEEKDAY(A251,2),"Lunes","Martes","Miércoles","Jueves","Viernes","Sábado","Domingo"),""))</f>
        <v/>
      </c>
      <c r="C251" s="25">
        <f>IF(A251="","",IF(COUNTIF('Configuración'!$D$2:$D$31,A251)&gt;0,0,IFERROR(CHOOSE(WEEKDAY(A251,2)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1" s="25">
        <f>IF(A251="","",SUMIFS('Agenda'!$J$2:$J$501,'Agenda'!$A$2:$A$501,A251))</f>
        <v/>
      </c>
      <c r="E251" s="25">
        <f>IF(A251="","",C251-D251)</f>
        <v/>
      </c>
      <c r="F251" s="26">
        <f>IFERROR(D251/C251,"")</f>
        <v/>
      </c>
      <c r="G251" s="31">
        <f>IF(A251="","",COUNTIFS('Agenda'!$A$2:$A$501,A251,'Agenda'!$C$2:$C$501,"Reserva",'Agenda'!$I$2:$I$501,"&lt;&gt;",'Agenda'!$I$2:$I$501,"&lt;&gt;Cancelada"))</f>
        <v/>
      </c>
      <c r="H251" s="31">
        <f>IF(A251="","",COUNTIFS('Agenda'!$A$2:$A$501,A251,'Agenda'!$O$2:$O$501,"&lt;&gt;",'Agenda'!$O$2:$O$501,"&lt;&gt;OK"))</f>
        <v/>
      </c>
    </row>
    <row r="252">
      <c r="A252" s="28">
        <f>IF(A251="","",IF(A251+1&lt;='Configuración'!$B$3,A251+1,""))</f>
        <v/>
      </c>
      <c r="B252" s="22">
        <f>IF(A252="","",IFERROR(CHOOSE(WEEKDAY(A252,2),"Lunes","Martes","Miércoles","Jueves","Viernes","Sábado","Domingo"),""))</f>
        <v/>
      </c>
      <c r="C252" s="5">
        <f>IF(A252="","",IF(COUNTIF('Configuración'!$D$2:$D$31,A252)&gt;0,0,IFERROR(CHOOSE(WEEKDAY(A252,2)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2" s="5">
        <f>IF(A252="","",SUMIFS('Agenda'!$J$2:$J$501,'Agenda'!$A$2:$A$501,A252))</f>
        <v/>
      </c>
      <c r="E252" s="5">
        <f>IF(A252="","",C252-D252)</f>
        <v/>
      </c>
      <c r="F252" s="21">
        <f>IFERROR(D252/C252,"")</f>
        <v/>
      </c>
      <c r="G252" s="29">
        <f>IF(A252="","",COUNTIFS('Agenda'!$A$2:$A$501,A252,'Agenda'!$C$2:$C$501,"Reserva",'Agenda'!$I$2:$I$501,"&lt;&gt;",'Agenda'!$I$2:$I$501,"&lt;&gt;Cancelada"))</f>
        <v/>
      </c>
      <c r="H252" s="29">
        <f>IF(A252="","",COUNTIFS('Agenda'!$A$2:$A$501,A252,'Agenda'!$O$2:$O$501,"&lt;&gt;",'Agenda'!$O$2:$O$501,"&lt;&gt;OK"))</f>
        <v/>
      </c>
    </row>
    <row r="253">
      <c r="A253" s="30">
        <f>IF(A252="","",IF(A252+1&lt;='Configuración'!$B$3,A252+1,""))</f>
        <v/>
      </c>
      <c r="B253" s="27">
        <f>IF(A253="","",IFERROR(CHOOSE(WEEKDAY(A253,2),"Lunes","Martes","Miércoles","Jueves","Viernes","Sábado","Domingo"),""))</f>
        <v/>
      </c>
      <c r="C253" s="25">
        <f>IF(A253="","",IF(COUNTIF('Configuración'!$D$2:$D$31,A253)&gt;0,0,IFERROR(CHOOSE(WEEKDAY(A253,2)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3" s="25">
        <f>IF(A253="","",SUMIFS('Agenda'!$J$2:$J$501,'Agenda'!$A$2:$A$501,A253))</f>
        <v/>
      </c>
      <c r="E253" s="25">
        <f>IF(A253="","",C253-D253)</f>
        <v/>
      </c>
      <c r="F253" s="26">
        <f>IFERROR(D253/C253,"")</f>
        <v/>
      </c>
      <c r="G253" s="31">
        <f>IF(A253="","",COUNTIFS('Agenda'!$A$2:$A$501,A253,'Agenda'!$C$2:$C$501,"Reserva",'Agenda'!$I$2:$I$501,"&lt;&gt;",'Agenda'!$I$2:$I$501,"&lt;&gt;Cancelada"))</f>
        <v/>
      </c>
      <c r="H253" s="31">
        <f>IF(A253="","",COUNTIFS('Agenda'!$A$2:$A$501,A253,'Agenda'!$O$2:$O$501,"&lt;&gt;",'Agenda'!$O$2:$O$501,"&lt;&gt;OK"))</f>
        <v/>
      </c>
    </row>
    <row r="254">
      <c r="A254" s="28">
        <f>IF(A253="","",IF(A253+1&lt;='Configuración'!$B$3,A253+1,""))</f>
        <v/>
      </c>
      <c r="B254" s="22">
        <f>IF(A254="","",IFERROR(CHOOSE(WEEKDAY(A254,2),"Lunes","Martes","Miércoles","Jueves","Viernes","Sábado","Domingo"),""))</f>
        <v/>
      </c>
      <c r="C254" s="5">
        <f>IF(A254="","",IF(COUNTIF('Configuración'!$D$2:$D$31,A254)&gt;0,0,IFERROR(CHOOSE(WEEKDAY(A254,2)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4" s="5">
        <f>IF(A254="","",SUMIFS('Agenda'!$J$2:$J$501,'Agenda'!$A$2:$A$501,A254))</f>
        <v/>
      </c>
      <c r="E254" s="5">
        <f>IF(A254="","",C254-D254)</f>
        <v/>
      </c>
      <c r="F254" s="21">
        <f>IFERROR(D254/C254,"")</f>
        <v/>
      </c>
      <c r="G254" s="29">
        <f>IF(A254="","",COUNTIFS('Agenda'!$A$2:$A$501,A254,'Agenda'!$C$2:$C$501,"Reserva",'Agenda'!$I$2:$I$501,"&lt;&gt;",'Agenda'!$I$2:$I$501,"&lt;&gt;Cancelada"))</f>
        <v/>
      </c>
      <c r="H254" s="29">
        <f>IF(A254="","",COUNTIFS('Agenda'!$A$2:$A$501,A254,'Agenda'!$O$2:$O$501,"&lt;&gt;",'Agenda'!$O$2:$O$501,"&lt;&gt;OK"))</f>
        <v/>
      </c>
    </row>
    <row r="255">
      <c r="A255" s="30">
        <f>IF(A254="","",IF(A254+1&lt;='Configuración'!$B$3,A254+1,""))</f>
        <v/>
      </c>
      <c r="B255" s="27">
        <f>IF(A255="","",IFERROR(CHOOSE(WEEKDAY(A255,2),"Lunes","Martes","Miércoles","Jueves","Viernes","Sábado","Domingo"),""))</f>
        <v/>
      </c>
      <c r="C255" s="25">
        <f>IF(A255="","",IF(COUNTIF('Configuración'!$D$2:$D$31,A255)&gt;0,0,IFERROR(CHOOSE(WEEKDAY(A255,2)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5" s="25">
        <f>IF(A255="","",SUMIFS('Agenda'!$J$2:$J$501,'Agenda'!$A$2:$A$501,A255))</f>
        <v/>
      </c>
      <c r="E255" s="25">
        <f>IF(A255="","",C255-D255)</f>
        <v/>
      </c>
      <c r="F255" s="26">
        <f>IFERROR(D255/C255,"")</f>
        <v/>
      </c>
      <c r="G255" s="31">
        <f>IF(A255="","",COUNTIFS('Agenda'!$A$2:$A$501,A255,'Agenda'!$C$2:$C$501,"Reserva",'Agenda'!$I$2:$I$501,"&lt;&gt;",'Agenda'!$I$2:$I$501,"&lt;&gt;Cancelada"))</f>
        <v/>
      </c>
      <c r="H255" s="31">
        <f>IF(A255="","",COUNTIFS('Agenda'!$A$2:$A$501,A255,'Agenda'!$O$2:$O$501,"&lt;&gt;",'Agenda'!$O$2:$O$501,"&lt;&gt;OK"))</f>
        <v/>
      </c>
    </row>
    <row r="256">
      <c r="A256" s="28">
        <f>IF(A255="","",IF(A255+1&lt;='Configuración'!$B$3,A255+1,""))</f>
        <v/>
      </c>
      <c r="B256" s="22">
        <f>IF(A256="","",IFERROR(CHOOSE(WEEKDAY(A256,2),"Lunes","Martes","Miércoles","Jueves","Viernes","Sábado","Domingo"),""))</f>
        <v/>
      </c>
      <c r="C256" s="5">
        <f>IF(A256="","",IF(COUNTIF('Configuración'!$D$2:$D$31,A256)&gt;0,0,IFERROR(CHOOSE(WEEKDAY(A256,2)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6" s="5">
        <f>IF(A256="","",SUMIFS('Agenda'!$J$2:$J$501,'Agenda'!$A$2:$A$501,A256))</f>
        <v/>
      </c>
      <c r="E256" s="5">
        <f>IF(A256="","",C256-D256)</f>
        <v/>
      </c>
      <c r="F256" s="21">
        <f>IFERROR(D256/C256,"")</f>
        <v/>
      </c>
      <c r="G256" s="29">
        <f>IF(A256="","",COUNTIFS('Agenda'!$A$2:$A$501,A256,'Agenda'!$C$2:$C$501,"Reserva",'Agenda'!$I$2:$I$501,"&lt;&gt;",'Agenda'!$I$2:$I$501,"&lt;&gt;Cancelada"))</f>
        <v/>
      </c>
      <c r="H256" s="29">
        <f>IF(A256="","",COUNTIFS('Agenda'!$A$2:$A$501,A256,'Agenda'!$O$2:$O$501,"&lt;&gt;",'Agenda'!$O$2:$O$501,"&lt;&gt;OK"))</f>
        <v/>
      </c>
    </row>
    <row r="257">
      <c r="A257" s="30">
        <f>IF(A256="","",IF(A256+1&lt;='Configuración'!$B$3,A256+1,""))</f>
        <v/>
      </c>
      <c r="B257" s="27">
        <f>IF(A257="","",IFERROR(CHOOSE(WEEKDAY(A257,2),"Lunes","Martes","Miércoles","Jueves","Viernes","Sábado","Domingo"),""))</f>
        <v/>
      </c>
      <c r="C257" s="25">
        <f>IF(A257="","",IF(COUNTIF('Configuración'!$D$2:$D$31,A257)&gt;0,0,IFERROR(CHOOSE(WEEKDAY(A257,2)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7" s="25">
        <f>IF(A257="","",SUMIFS('Agenda'!$J$2:$J$501,'Agenda'!$A$2:$A$501,A257))</f>
        <v/>
      </c>
      <c r="E257" s="25">
        <f>IF(A257="","",C257-D257)</f>
        <v/>
      </c>
      <c r="F257" s="26">
        <f>IFERROR(D257/C257,"")</f>
        <v/>
      </c>
      <c r="G257" s="31">
        <f>IF(A257="","",COUNTIFS('Agenda'!$A$2:$A$501,A257,'Agenda'!$C$2:$C$501,"Reserva",'Agenda'!$I$2:$I$501,"&lt;&gt;",'Agenda'!$I$2:$I$501,"&lt;&gt;Cancelada"))</f>
        <v/>
      </c>
      <c r="H257" s="31">
        <f>IF(A257="","",COUNTIFS('Agenda'!$A$2:$A$501,A257,'Agenda'!$O$2:$O$501,"&lt;&gt;",'Agenda'!$O$2:$O$501,"&lt;&gt;OK"))</f>
        <v/>
      </c>
    </row>
    <row r="258">
      <c r="A258" s="28">
        <f>IF(A257="","",IF(A257+1&lt;='Configuración'!$B$3,A257+1,""))</f>
        <v/>
      </c>
      <c r="B258" s="22">
        <f>IF(A258="","",IFERROR(CHOOSE(WEEKDAY(A258,2),"Lunes","Martes","Miércoles","Jueves","Viernes","Sábado","Domingo"),""))</f>
        <v/>
      </c>
      <c r="C258" s="5">
        <f>IF(A258="","",IF(COUNTIF('Configuración'!$D$2:$D$31,A258)&gt;0,0,IFERROR(CHOOSE(WEEKDAY(A258,2)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8" s="5">
        <f>IF(A258="","",SUMIFS('Agenda'!$J$2:$J$501,'Agenda'!$A$2:$A$501,A258))</f>
        <v/>
      </c>
      <c r="E258" s="5">
        <f>IF(A258="","",C258-D258)</f>
        <v/>
      </c>
      <c r="F258" s="21">
        <f>IFERROR(D258/C258,"")</f>
        <v/>
      </c>
      <c r="G258" s="29">
        <f>IF(A258="","",COUNTIFS('Agenda'!$A$2:$A$501,A258,'Agenda'!$C$2:$C$501,"Reserva",'Agenda'!$I$2:$I$501,"&lt;&gt;",'Agenda'!$I$2:$I$501,"&lt;&gt;Cancelada"))</f>
        <v/>
      </c>
      <c r="H258" s="29">
        <f>IF(A258="","",COUNTIFS('Agenda'!$A$2:$A$501,A258,'Agenda'!$O$2:$O$501,"&lt;&gt;",'Agenda'!$O$2:$O$501,"&lt;&gt;OK"))</f>
        <v/>
      </c>
    </row>
    <row r="259">
      <c r="A259" s="30">
        <f>IF(A258="","",IF(A258+1&lt;='Configuración'!$B$3,A258+1,""))</f>
        <v/>
      </c>
      <c r="B259" s="27">
        <f>IF(A259="","",IFERROR(CHOOSE(WEEKDAY(A259,2),"Lunes","Martes","Miércoles","Jueves","Viernes","Sábado","Domingo"),""))</f>
        <v/>
      </c>
      <c r="C259" s="25">
        <f>IF(A259="","",IF(COUNTIF('Configuración'!$D$2:$D$31,A259)&gt;0,0,IFERROR(CHOOSE(WEEKDAY(A259,2)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59" s="25">
        <f>IF(A259="","",SUMIFS('Agenda'!$J$2:$J$501,'Agenda'!$A$2:$A$501,A259))</f>
        <v/>
      </c>
      <c r="E259" s="25">
        <f>IF(A259="","",C259-D259)</f>
        <v/>
      </c>
      <c r="F259" s="26">
        <f>IFERROR(D259/C259,"")</f>
        <v/>
      </c>
      <c r="G259" s="31">
        <f>IF(A259="","",COUNTIFS('Agenda'!$A$2:$A$501,A259,'Agenda'!$C$2:$C$501,"Reserva",'Agenda'!$I$2:$I$501,"&lt;&gt;",'Agenda'!$I$2:$I$501,"&lt;&gt;Cancelada"))</f>
        <v/>
      </c>
      <c r="H259" s="31">
        <f>IF(A259="","",COUNTIFS('Agenda'!$A$2:$A$501,A259,'Agenda'!$O$2:$O$501,"&lt;&gt;",'Agenda'!$O$2:$O$501,"&lt;&gt;OK"))</f>
        <v/>
      </c>
    </row>
    <row r="260">
      <c r="A260" s="28">
        <f>IF(A259="","",IF(A259+1&lt;='Configuración'!$B$3,A259+1,""))</f>
        <v/>
      </c>
      <c r="B260" s="22">
        <f>IF(A260="","",IFERROR(CHOOSE(WEEKDAY(A260,2),"Lunes","Martes","Miércoles","Jueves","Viernes","Sábado","Domingo"),""))</f>
        <v/>
      </c>
      <c r="C260" s="5">
        <f>IF(A260="","",IF(COUNTIF('Configuración'!$D$2:$D$31,A260)&gt;0,0,IFERROR(CHOOSE(WEEKDAY(A260,2)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0" s="5">
        <f>IF(A260="","",SUMIFS('Agenda'!$J$2:$J$501,'Agenda'!$A$2:$A$501,A260))</f>
        <v/>
      </c>
      <c r="E260" s="5">
        <f>IF(A260="","",C260-D260)</f>
        <v/>
      </c>
      <c r="F260" s="21">
        <f>IFERROR(D260/C260,"")</f>
        <v/>
      </c>
      <c r="G260" s="29">
        <f>IF(A260="","",COUNTIFS('Agenda'!$A$2:$A$501,A260,'Agenda'!$C$2:$C$501,"Reserva",'Agenda'!$I$2:$I$501,"&lt;&gt;",'Agenda'!$I$2:$I$501,"&lt;&gt;Cancelada"))</f>
        <v/>
      </c>
      <c r="H260" s="29">
        <f>IF(A260="","",COUNTIFS('Agenda'!$A$2:$A$501,A260,'Agenda'!$O$2:$O$501,"&lt;&gt;",'Agenda'!$O$2:$O$501,"&lt;&gt;OK"))</f>
        <v/>
      </c>
    </row>
    <row r="261">
      <c r="A261" s="30">
        <f>IF(A260="","",IF(A260+1&lt;='Configuración'!$B$3,A260+1,""))</f>
        <v/>
      </c>
      <c r="B261" s="27">
        <f>IF(A261="","",IFERROR(CHOOSE(WEEKDAY(A261,2),"Lunes","Martes","Miércoles","Jueves","Viernes","Sábado","Domingo"),""))</f>
        <v/>
      </c>
      <c r="C261" s="25">
        <f>IF(A261="","",IF(COUNTIF('Configuración'!$D$2:$D$31,A261)&gt;0,0,IFERROR(CHOOSE(WEEKDAY(A261,2)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1" s="25">
        <f>IF(A261="","",SUMIFS('Agenda'!$J$2:$J$501,'Agenda'!$A$2:$A$501,A261))</f>
        <v/>
      </c>
      <c r="E261" s="25">
        <f>IF(A261="","",C261-D261)</f>
        <v/>
      </c>
      <c r="F261" s="26">
        <f>IFERROR(D261/C261,"")</f>
        <v/>
      </c>
      <c r="G261" s="31">
        <f>IF(A261="","",COUNTIFS('Agenda'!$A$2:$A$501,A261,'Agenda'!$C$2:$C$501,"Reserva",'Agenda'!$I$2:$I$501,"&lt;&gt;",'Agenda'!$I$2:$I$501,"&lt;&gt;Cancelada"))</f>
        <v/>
      </c>
      <c r="H261" s="31">
        <f>IF(A261="","",COUNTIFS('Agenda'!$A$2:$A$501,A261,'Agenda'!$O$2:$O$501,"&lt;&gt;",'Agenda'!$O$2:$O$501,"&lt;&gt;OK"))</f>
        <v/>
      </c>
    </row>
    <row r="262">
      <c r="A262" s="28">
        <f>IF(A261="","",IF(A261+1&lt;='Configuración'!$B$3,A261+1,""))</f>
        <v/>
      </c>
      <c r="B262" s="22">
        <f>IF(A262="","",IFERROR(CHOOSE(WEEKDAY(A262,2),"Lunes","Martes","Miércoles","Jueves","Viernes","Sábado","Domingo"),""))</f>
        <v/>
      </c>
      <c r="C262" s="5">
        <f>IF(A262="","",IF(COUNTIF('Configuración'!$D$2:$D$31,A262)&gt;0,0,IFERROR(CHOOSE(WEEKDAY(A262,2)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2" s="5">
        <f>IF(A262="","",SUMIFS('Agenda'!$J$2:$J$501,'Agenda'!$A$2:$A$501,A262))</f>
        <v/>
      </c>
      <c r="E262" s="5">
        <f>IF(A262="","",C262-D262)</f>
        <v/>
      </c>
      <c r="F262" s="21">
        <f>IFERROR(D262/C262,"")</f>
        <v/>
      </c>
      <c r="G262" s="29">
        <f>IF(A262="","",COUNTIFS('Agenda'!$A$2:$A$501,A262,'Agenda'!$C$2:$C$501,"Reserva",'Agenda'!$I$2:$I$501,"&lt;&gt;",'Agenda'!$I$2:$I$501,"&lt;&gt;Cancelada"))</f>
        <v/>
      </c>
      <c r="H262" s="29">
        <f>IF(A262="","",COUNTIFS('Agenda'!$A$2:$A$501,A262,'Agenda'!$O$2:$O$501,"&lt;&gt;",'Agenda'!$O$2:$O$501,"&lt;&gt;OK"))</f>
        <v/>
      </c>
    </row>
    <row r="263">
      <c r="A263" s="30">
        <f>IF(A262="","",IF(A262+1&lt;='Configuración'!$B$3,A262+1,""))</f>
        <v/>
      </c>
      <c r="B263" s="27">
        <f>IF(A263="","",IFERROR(CHOOSE(WEEKDAY(A263,2),"Lunes","Martes","Miércoles","Jueves","Viernes","Sábado","Domingo"),""))</f>
        <v/>
      </c>
      <c r="C263" s="25">
        <f>IF(A263="","",IF(COUNTIF('Configuración'!$D$2:$D$31,A263)&gt;0,0,IFERROR(CHOOSE(WEEKDAY(A263,2)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3" s="25">
        <f>IF(A263="","",SUMIFS('Agenda'!$J$2:$J$501,'Agenda'!$A$2:$A$501,A263))</f>
        <v/>
      </c>
      <c r="E263" s="25">
        <f>IF(A263="","",C263-D263)</f>
        <v/>
      </c>
      <c r="F263" s="26">
        <f>IFERROR(D263/C263,"")</f>
        <v/>
      </c>
      <c r="G263" s="31">
        <f>IF(A263="","",COUNTIFS('Agenda'!$A$2:$A$501,A263,'Agenda'!$C$2:$C$501,"Reserva",'Agenda'!$I$2:$I$501,"&lt;&gt;",'Agenda'!$I$2:$I$501,"&lt;&gt;Cancelada"))</f>
        <v/>
      </c>
      <c r="H263" s="31">
        <f>IF(A263="","",COUNTIFS('Agenda'!$A$2:$A$501,A263,'Agenda'!$O$2:$O$501,"&lt;&gt;",'Agenda'!$O$2:$O$501,"&lt;&gt;OK"))</f>
        <v/>
      </c>
    </row>
    <row r="264">
      <c r="A264" s="28">
        <f>IF(A263="","",IF(A263+1&lt;='Configuración'!$B$3,A263+1,""))</f>
        <v/>
      </c>
      <c r="B264" s="22">
        <f>IF(A264="","",IFERROR(CHOOSE(WEEKDAY(A264,2),"Lunes","Martes","Miércoles","Jueves","Viernes","Sábado","Domingo"),""))</f>
        <v/>
      </c>
      <c r="C264" s="5">
        <f>IF(A264="","",IF(COUNTIF('Configuración'!$D$2:$D$31,A264)&gt;0,0,IFERROR(CHOOSE(WEEKDAY(A264,2)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4" s="5">
        <f>IF(A264="","",SUMIFS('Agenda'!$J$2:$J$501,'Agenda'!$A$2:$A$501,A264))</f>
        <v/>
      </c>
      <c r="E264" s="5">
        <f>IF(A264="","",C264-D264)</f>
        <v/>
      </c>
      <c r="F264" s="21">
        <f>IFERROR(D264/C264,"")</f>
        <v/>
      </c>
      <c r="G264" s="29">
        <f>IF(A264="","",COUNTIFS('Agenda'!$A$2:$A$501,A264,'Agenda'!$C$2:$C$501,"Reserva",'Agenda'!$I$2:$I$501,"&lt;&gt;",'Agenda'!$I$2:$I$501,"&lt;&gt;Cancelada"))</f>
        <v/>
      </c>
      <c r="H264" s="29">
        <f>IF(A264="","",COUNTIFS('Agenda'!$A$2:$A$501,A264,'Agenda'!$O$2:$O$501,"&lt;&gt;",'Agenda'!$O$2:$O$501,"&lt;&gt;OK"))</f>
        <v/>
      </c>
    </row>
    <row r="265">
      <c r="A265" s="30">
        <f>IF(A264="","",IF(A264+1&lt;='Configuración'!$B$3,A264+1,""))</f>
        <v/>
      </c>
      <c r="B265" s="27">
        <f>IF(A265="","",IFERROR(CHOOSE(WEEKDAY(A265,2),"Lunes","Martes","Miércoles","Jueves","Viernes","Sábado","Domingo"),""))</f>
        <v/>
      </c>
      <c r="C265" s="25">
        <f>IF(A265="","",IF(COUNTIF('Configuración'!$D$2:$D$31,A265)&gt;0,0,IFERROR(CHOOSE(WEEKDAY(A265,2)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5" s="25">
        <f>IF(A265="","",SUMIFS('Agenda'!$J$2:$J$501,'Agenda'!$A$2:$A$501,A265))</f>
        <v/>
      </c>
      <c r="E265" s="25">
        <f>IF(A265="","",C265-D265)</f>
        <v/>
      </c>
      <c r="F265" s="26">
        <f>IFERROR(D265/C265,"")</f>
        <v/>
      </c>
      <c r="G265" s="31">
        <f>IF(A265="","",COUNTIFS('Agenda'!$A$2:$A$501,A265,'Agenda'!$C$2:$C$501,"Reserva",'Agenda'!$I$2:$I$501,"&lt;&gt;",'Agenda'!$I$2:$I$501,"&lt;&gt;Cancelada"))</f>
        <v/>
      </c>
      <c r="H265" s="31">
        <f>IF(A265="","",COUNTIFS('Agenda'!$A$2:$A$501,A265,'Agenda'!$O$2:$O$501,"&lt;&gt;",'Agenda'!$O$2:$O$501,"&lt;&gt;OK"))</f>
        <v/>
      </c>
    </row>
    <row r="266">
      <c r="A266" s="28">
        <f>IF(A265="","",IF(A265+1&lt;='Configuración'!$B$3,A265+1,""))</f>
        <v/>
      </c>
      <c r="B266" s="22">
        <f>IF(A266="","",IFERROR(CHOOSE(WEEKDAY(A266,2),"Lunes","Martes","Miércoles","Jueves","Viernes","Sábado","Domingo"),""))</f>
        <v/>
      </c>
      <c r="C266" s="5">
        <f>IF(A266="","",IF(COUNTIF('Configuración'!$D$2:$D$31,A266)&gt;0,0,IFERROR(CHOOSE(WEEKDAY(A266,2)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6" s="5">
        <f>IF(A266="","",SUMIFS('Agenda'!$J$2:$J$501,'Agenda'!$A$2:$A$501,A266))</f>
        <v/>
      </c>
      <c r="E266" s="5">
        <f>IF(A266="","",C266-D266)</f>
        <v/>
      </c>
      <c r="F266" s="21">
        <f>IFERROR(D266/C266,"")</f>
        <v/>
      </c>
      <c r="G266" s="29">
        <f>IF(A266="","",COUNTIFS('Agenda'!$A$2:$A$501,A266,'Agenda'!$C$2:$C$501,"Reserva",'Agenda'!$I$2:$I$501,"&lt;&gt;",'Agenda'!$I$2:$I$501,"&lt;&gt;Cancelada"))</f>
        <v/>
      </c>
      <c r="H266" s="29">
        <f>IF(A266="","",COUNTIFS('Agenda'!$A$2:$A$501,A266,'Agenda'!$O$2:$O$501,"&lt;&gt;",'Agenda'!$O$2:$O$501,"&lt;&gt;OK"))</f>
        <v/>
      </c>
    </row>
    <row r="267">
      <c r="A267" s="30">
        <f>IF(A266="","",IF(A266+1&lt;='Configuración'!$B$3,A266+1,""))</f>
        <v/>
      </c>
      <c r="B267" s="27">
        <f>IF(A267="","",IFERROR(CHOOSE(WEEKDAY(A267,2),"Lunes","Martes","Miércoles","Jueves","Viernes","Sábado","Domingo"),""))</f>
        <v/>
      </c>
      <c r="C267" s="25">
        <f>IF(A267="","",IF(COUNTIF('Configuración'!$D$2:$D$31,A267)&gt;0,0,IFERROR(CHOOSE(WEEKDAY(A267,2)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7" s="25">
        <f>IF(A267="","",SUMIFS('Agenda'!$J$2:$J$501,'Agenda'!$A$2:$A$501,A267))</f>
        <v/>
      </c>
      <c r="E267" s="25">
        <f>IF(A267="","",C267-D267)</f>
        <v/>
      </c>
      <c r="F267" s="26">
        <f>IFERROR(D267/C267,"")</f>
        <v/>
      </c>
      <c r="G267" s="31">
        <f>IF(A267="","",COUNTIFS('Agenda'!$A$2:$A$501,A267,'Agenda'!$C$2:$C$501,"Reserva",'Agenda'!$I$2:$I$501,"&lt;&gt;",'Agenda'!$I$2:$I$501,"&lt;&gt;Cancelada"))</f>
        <v/>
      </c>
      <c r="H267" s="31">
        <f>IF(A267="","",COUNTIFS('Agenda'!$A$2:$A$501,A267,'Agenda'!$O$2:$O$501,"&lt;&gt;",'Agenda'!$O$2:$O$501,"&lt;&gt;OK"))</f>
        <v/>
      </c>
    </row>
    <row r="268">
      <c r="A268" s="28">
        <f>IF(A267="","",IF(A267+1&lt;='Configuración'!$B$3,A267+1,""))</f>
        <v/>
      </c>
      <c r="B268" s="22">
        <f>IF(A268="","",IFERROR(CHOOSE(WEEKDAY(A268,2),"Lunes","Martes","Miércoles","Jueves","Viernes","Sábado","Domingo"),""))</f>
        <v/>
      </c>
      <c r="C268" s="5">
        <f>IF(A268="","",IF(COUNTIF('Configuración'!$D$2:$D$31,A268)&gt;0,0,IFERROR(CHOOSE(WEEKDAY(A268,2)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8" s="5">
        <f>IF(A268="","",SUMIFS('Agenda'!$J$2:$J$501,'Agenda'!$A$2:$A$501,A268))</f>
        <v/>
      </c>
      <c r="E268" s="5">
        <f>IF(A268="","",C268-D268)</f>
        <v/>
      </c>
      <c r="F268" s="21">
        <f>IFERROR(D268/C268,"")</f>
        <v/>
      </c>
      <c r="G268" s="29">
        <f>IF(A268="","",COUNTIFS('Agenda'!$A$2:$A$501,A268,'Agenda'!$C$2:$C$501,"Reserva",'Agenda'!$I$2:$I$501,"&lt;&gt;",'Agenda'!$I$2:$I$501,"&lt;&gt;Cancelada"))</f>
        <v/>
      </c>
      <c r="H268" s="29">
        <f>IF(A268="","",COUNTIFS('Agenda'!$A$2:$A$501,A268,'Agenda'!$O$2:$O$501,"&lt;&gt;",'Agenda'!$O$2:$O$501,"&lt;&gt;OK"))</f>
        <v/>
      </c>
    </row>
    <row r="269">
      <c r="A269" s="30">
        <f>IF(A268="","",IF(A268+1&lt;='Configuración'!$B$3,A268+1,""))</f>
        <v/>
      </c>
      <c r="B269" s="27">
        <f>IF(A269="","",IFERROR(CHOOSE(WEEKDAY(A269,2),"Lunes","Martes","Miércoles","Jueves","Viernes","Sábado","Domingo"),""))</f>
        <v/>
      </c>
      <c r="C269" s="25">
        <f>IF(A269="","",IF(COUNTIF('Configuración'!$D$2:$D$31,A269)&gt;0,0,IFERROR(CHOOSE(WEEKDAY(A269,2)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69" s="25">
        <f>IF(A269="","",SUMIFS('Agenda'!$J$2:$J$501,'Agenda'!$A$2:$A$501,A269))</f>
        <v/>
      </c>
      <c r="E269" s="25">
        <f>IF(A269="","",C269-D269)</f>
        <v/>
      </c>
      <c r="F269" s="26">
        <f>IFERROR(D269/C269,"")</f>
        <v/>
      </c>
      <c r="G269" s="31">
        <f>IF(A269="","",COUNTIFS('Agenda'!$A$2:$A$501,A269,'Agenda'!$C$2:$C$501,"Reserva",'Agenda'!$I$2:$I$501,"&lt;&gt;",'Agenda'!$I$2:$I$501,"&lt;&gt;Cancelada"))</f>
        <v/>
      </c>
      <c r="H269" s="31">
        <f>IF(A269="","",COUNTIFS('Agenda'!$A$2:$A$501,A269,'Agenda'!$O$2:$O$501,"&lt;&gt;",'Agenda'!$O$2:$O$501,"&lt;&gt;OK"))</f>
        <v/>
      </c>
    </row>
    <row r="270">
      <c r="A270" s="28">
        <f>IF(A269="","",IF(A269+1&lt;='Configuración'!$B$3,A269+1,""))</f>
        <v/>
      </c>
      <c r="B270" s="22">
        <f>IF(A270="","",IFERROR(CHOOSE(WEEKDAY(A270,2),"Lunes","Martes","Miércoles","Jueves","Viernes","Sábado","Domingo"),""))</f>
        <v/>
      </c>
      <c r="C270" s="5">
        <f>IF(A270="","",IF(COUNTIF('Configuración'!$D$2:$D$31,A270)&gt;0,0,IFERROR(CHOOSE(WEEKDAY(A270,2)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0" s="5">
        <f>IF(A270="","",SUMIFS('Agenda'!$J$2:$J$501,'Agenda'!$A$2:$A$501,A270))</f>
        <v/>
      </c>
      <c r="E270" s="5">
        <f>IF(A270="","",C270-D270)</f>
        <v/>
      </c>
      <c r="F270" s="21">
        <f>IFERROR(D270/C270,"")</f>
        <v/>
      </c>
      <c r="G270" s="29">
        <f>IF(A270="","",COUNTIFS('Agenda'!$A$2:$A$501,A270,'Agenda'!$C$2:$C$501,"Reserva",'Agenda'!$I$2:$I$501,"&lt;&gt;",'Agenda'!$I$2:$I$501,"&lt;&gt;Cancelada"))</f>
        <v/>
      </c>
      <c r="H270" s="29">
        <f>IF(A270="","",COUNTIFS('Agenda'!$A$2:$A$501,A270,'Agenda'!$O$2:$O$501,"&lt;&gt;",'Agenda'!$O$2:$O$501,"&lt;&gt;OK"))</f>
        <v/>
      </c>
    </row>
    <row r="271">
      <c r="A271" s="30">
        <f>IF(A270="","",IF(A270+1&lt;='Configuración'!$B$3,A270+1,""))</f>
        <v/>
      </c>
      <c r="B271" s="27">
        <f>IF(A271="","",IFERROR(CHOOSE(WEEKDAY(A271,2),"Lunes","Martes","Miércoles","Jueves","Viernes","Sábado","Domingo"),""))</f>
        <v/>
      </c>
      <c r="C271" s="25">
        <f>IF(A271="","",IF(COUNTIF('Configuración'!$D$2:$D$31,A271)&gt;0,0,IFERROR(CHOOSE(WEEKDAY(A271,2)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1" s="25">
        <f>IF(A271="","",SUMIFS('Agenda'!$J$2:$J$501,'Agenda'!$A$2:$A$501,A271))</f>
        <v/>
      </c>
      <c r="E271" s="25">
        <f>IF(A271="","",C271-D271)</f>
        <v/>
      </c>
      <c r="F271" s="26">
        <f>IFERROR(D271/C271,"")</f>
        <v/>
      </c>
      <c r="G271" s="31">
        <f>IF(A271="","",COUNTIFS('Agenda'!$A$2:$A$501,A271,'Agenda'!$C$2:$C$501,"Reserva",'Agenda'!$I$2:$I$501,"&lt;&gt;",'Agenda'!$I$2:$I$501,"&lt;&gt;Cancelada"))</f>
        <v/>
      </c>
      <c r="H271" s="31">
        <f>IF(A271="","",COUNTIFS('Agenda'!$A$2:$A$501,A271,'Agenda'!$O$2:$O$501,"&lt;&gt;",'Agenda'!$O$2:$O$501,"&lt;&gt;OK"))</f>
        <v/>
      </c>
    </row>
    <row r="272">
      <c r="A272" s="28">
        <f>IF(A271="","",IF(A271+1&lt;='Configuración'!$B$3,A271+1,""))</f>
        <v/>
      </c>
      <c r="B272" s="22">
        <f>IF(A272="","",IFERROR(CHOOSE(WEEKDAY(A272,2),"Lunes","Martes","Miércoles","Jueves","Viernes","Sábado","Domingo"),""))</f>
        <v/>
      </c>
      <c r="C272" s="5">
        <f>IF(A272="","",IF(COUNTIF('Configuración'!$D$2:$D$31,A272)&gt;0,0,IFERROR(CHOOSE(WEEKDAY(A272,2)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2" s="5">
        <f>IF(A272="","",SUMIFS('Agenda'!$J$2:$J$501,'Agenda'!$A$2:$A$501,A272))</f>
        <v/>
      </c>
      <c r="E272" s="5">
        <f>IF(A272="","",C272-D272)</f>
        <v/>
      </c>
      <c r="F272" s="21">
        <f>IFERROR(D272/C272,"")</f>
        <v/>
      </c>
      <c r="G272" s="29">
        <f>IF(A272="","",COUNTIFS('Agenda'!$A$2:$A$501,A272,'Agenda'!$C$2:$C$501,"Reserva",'Agenda'!$I$2:$I$501,"&lt;&gt;",'Agenda'!$I$2:$I$501,"&lt;&gt;Cancelada"))</f>
        <v/>
      </c>
      <c r="H272" s="29">
        <f>IF(A272="","",COUNTIFS('Agenda'!$A$2:$A$501,A272,'Agenda'!$O$2:$O$501,"&lt;&gt;",'Agenda'!$O$2:$O$501,"&lt;&gt;OK"))</f>
        <v/>
      </c>
    </row>
    <row r="273">
      <c r="A273" s="30">
        <f>IF(A272="","",IF(A272+1&lt;='Configuración'!$B$3,A272+1,""))</f>
        <v/>
      </c>
      <c r="B273" s="27">
        <f>IF(A273="","",IFERROR(CHOOSE(WEEKDAY(A273,2),"Lunes","Martes","Miércoles","Jueves","Viernes","Sábado","Domingo"),""))</f>
        <v/>
      </c>
      <c r="C273" s="25">
        <f>IF(A273="","",IF(COUNTIF('Configuración'!$D$2:$D$31,A273)&gt;0,0,IFERROR(CHOOSE(WEEKDAY(A273,2)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3" s="25">
        <f>IF(A273="","",SUMIFS('Agenda'!$J$2:$J$501,'Agenda'!$A$2:$A$501,A273))</f>
        <v/>
      </c>
      <c r="E273" s="25">
        <f>IF(A273="","",C273-D273)</f>
        <v/>
      </c>
      <c r="F273" s="26">
        <f>IFERROR(D273/C273,"")</f>
        <v/>
      </c>
      <c r="G273" s="31">
        <f>IF(A273="","",COUNTIFS('Agenda'!$A$2:$A$501,A273,'Agenda'!$C$2:$C$501,"Reserva",'Agenda'!$I$2:$I$501,"&lt;&gt;",'Agenda'!$I$2:$I$501,"&lt;&gt;Cancelada"))</f>
        <v/>
      </c>
      <c r="H273" s="31">
        <f>IF(A273="","",COUNTIFS('Agenda'!$A$2:$A$501,A273,'Agenda'!$O$2:$O$501,"&lt;&gt;",'Agenda'!$O$2:$O$501,"&lt;&gt;OK"))</f>
        <v/>
      </c>
    </row>
    <row r="274">
      <c r="A274" s="28">
        <f>IF(A273="","",IF(A273+1&lt;='Configuración'!$B$3,A273+1,""))</f>
        <v/>
      </c>
      <c r="B274" s="22">
        <f>IF(A274="","",IFERROR(CHOOSE(WEEKDAY(A274,2),"Lunes","Martes","Miércoles","Jueves","Viernes","Sábado","Domingo"),""))</f>
        <v/>
      </c>
      <c r="C274" s="5">
        <f>IF(A274="","",IF(COUNTIF('Configuración'!$D$2:$D$31,A274)&gt;0,0,IFERROR(CHOOSE(WEEKDAY(A274,2)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4" s="5">
        <f>IF(A274="","",SUMIFS('Agenda'!$J$2:$J$501,'Agenda'!$A$2:$A$501,A274))</f>
        <v/>
      </c>
      <c r="E274" s="5">
        <f>IF(A274="","",C274-D274)</f>
        <v/>
      </c>
      <c r="F274" s="21">
        <f>IFERROR(D274/C274,"")</f>
        <v/>
      </c>
      <c r="G274" s="29">
        <f>IF(A274="","",COUNTIFS('Agenda'!$A$2:$A$501,A274,'Agenda'!$C$2:$C$501,"Reserva",'Agenda'!$I$2:$I$501,"&lt;&gt;",'Agenda'!$I$2:$I$501,"&lt;&gt;Cancelada"))</f>
        <v/>
      </c>
      <c r="H274" s="29">
        <f>IF(A274="","",COUNTIFS('Agenda'!$A$2:$A$501,A274,'Agenda'!$O$2:$O$501,"&lt;&gt;",'Agenda'!$O$2:$O$501,"&lt;&gt;OK"))</f>
        <v/>
      </c>
    </row>
    <row r="275">
      <c r="A275" s="30">
        <f>IF(A274="","",IF(A274+1&lt;='Configuración'!$B$3,A274+1,""))</f>
        <v/>
      </c>
      <c r="B275" s="27">
        <f>IF(A275="","",IFERROR(CHOOSE(WEEKDAY(A275,2),"Lunes","Martes","Miércoles","Jueves","Viernes","Sábado","Domingo"),""))</f>
        <v/>
      </c>
      <c r="C275" s="25">
        <f>IF(A275="","",IF(COUNTIF('Configuración'!$D$2:$D$31,A275)&gt;0,0,IFERROR(CHOOSE(WEEKDAY(A275,2)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5" s="25">
        <f>IF(A275="","",SUMIFS('Agenda'!$J$2:$J$501,'Agenda'!$A$2:$A$501,A275))</f>
        <v/>
      </c>
      <c r="E275" s="25">
        <f>IF(A275="","",C275-D275)</f>
        <v/>
      </c>
      <c r="F275" s="26">
        <f>IFERROR(D275/C275,"")</f>
        <v/>
      </c>
      <c r="G275" s="31">
        <f>IF(A275="","",COUNTIFS('Agenda'!$A$2:$A$501,A275,'Agenda'!$C$2:$C$501,"Reserva",'Agenda'!$I$2:$I$501,"&lt;&gt;",'Agenda'!$I$2:$I$501,"&lt;&gt;Cancelada"))</f>
        <v/>
      </c>
      <c r="H275" s="31">
        <f>IF(A275="","",COUNTIFS('Agenda'!$A$2:$A$501,A275,'Agenda'!$O$2:$O$501,"&lt;&gt;",'Agenda'!$O$2:$O$501,"&lt;&gt;OK"))</f>
        <v/>
      </c>
    </row>
    <row r="276">
      <c r="A276" s="28">
        <f>IF(A275="","",IF(A275+1&lt;='Configuración'!$B$3,A275+1,""))</f>
        <v/>
      </c>
      <c r="B276" s="22">
        <f>IF(A276="","",IFERROR(CHOOSE(WEEKDAY(A276,2),"Lunes","Martes","Miércoles","Jueves","Viernes","Sábado","Domingo"),""))</f>
        <v/>
      </c>
      <c r="C276" s="5">
        <f>IF(A276="","",IF(COUNTIF('Configuración'!$D$2:$D$31,A276)&gt;0,0,IFERROR(CHOOSE(WEEKDAY(A276,2)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6" s="5">
        <f>IF(A276="","",SUMIFS('Agenda'!$J$2:$J$501,'Agenda'!$A$2:$A$501,A276))</f>
        <v/>
      </c>
      <c r="E276" s="5">
        <f>IF(A276="","",C276-D276)</f>
        <v/>
      </c>
      <c r="F276" s="21">
        <f>IFERROR(D276/C276,"")</f>
        <v/>
      </c>
      <c r="G276" s="29">
        <f>IF(A276="","",COUNTIFS('Agenda'!$A$2:$A$501,A276,'Agenda'!$C$2:$C$501,"Reserva",'Agenda'!$I$2:$I$501,"&lt;&gt;",'Agenda'!$I$2:$I$501,"&lt;&gt;Cancelada"))</f>
        <v/>
      </c>
      <c r="H276" s="29">
        <f>IF(A276="","",COUNTIFS('Agenda'!$A$2:$A$501,A276,'Agenda'!$O$2:$O$501,"&lt;&gt;",'Agenda'!$O$2:$O$501,"&lt;&gt;OK"))</f>
        <v/>
      </c>
    </row>
    <row r="277">
      <c r="A277" s="30">
        <f>IF(A276="","",IF(A276+1&lt;='Configuración'!$B$3,A276+1,""))</f>
        <v/>
      </c>
      <c r="B277" s="27">
        <f>IF(A277="","",IFERROR(CHOOSE(WEEKDAY(A277,2),"Lunes","Martes","Miércoles","Jueves","Viernes","Sábado","Domingo"),""))</f>
        <v/>
      </c>
      <c r="C277" s="25">
        <f>IF(A277="","",IF(COUNTIF('Configuración'!$D$2:$D$31,A277)&gt;0,0,IFERROR(CHOOSE(WEEKDAY(A277,2)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7" s="25">
        <f>IF(A277="","",SUMIFS('Agenda'!$J$2:$J$501,'Agenda'!$A$2:$A$501,A277))</f>
        <v/>
      </c>
      <c r="E277" s="25">
        <f>IF(A277="","",C277-D277)</f>
        <v/>
      </c>
      <c r="F277" s="26">
        <f>IFERROR(D277/C277,"")</f>
        <v/>
      </c>
      <c r="G277" s="31">
        <f>IF(A277="","",COUNTIFS('Agenda'!$A$2:$A$501,A277,'Agenda'!$C$2:$C$501,"Reserva",'Agenda'!$I$2:$I$501,"&lt;&gt;",'Agenda'!$I$2:$I$501,"&lt;&gt;Cancelada"))</f>
        <v/>
      </c>
      <c r="H277" s="31">
        <f>IF(A277="","",COUNTIFS('Agenda'!$A$2:$A$501,A277,'Agenda'!$O$2:$O$501,"&lt;&gt;",'Agenda'!$O$2:$O$501,"&lt;&gt;OK"))</f>
        <v/>
      </c>
    </row>
    <row r="278">
      <c r="A278" s="28">
        <f>IF(A277="","",IF(A277+1&lt;='Configuración'!$B$3,A277+1,""))</f>
        <v/>
      </c>
      <c r="B278" s="22">
        <f>IF(A278="","",IFERROR(CHOOSE(WEEKDAY(A278,2),"Lunes","Martes","Miércoles","Jueves","Viernes","Sábado","Domingo"),""))</f>
        <v/>
      </c>
      <c r="C278" s="5">
        <f>IF(A278="","",IF(COUNTIF('Configuración'!$D$2:$D$31,A278)&gt;0,0,IFERROR(CHOOSE(WEEKDAY(A278,2)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8" s="5">
        <f>IF(A278="","",SUMIFS('Agenda'!$J$2:$J$501,'Agenda'!$A$2:$A$501,A278))</f>
        <v/>
      </c>
      <c r="E278" s="5">
        <f>IF(A278="","",C278-D278)</f>
        <v/>
      </c>
      <c r="F278" s="21">
        <f>IFERROR(D278/C278,"")</f>
        <v/>
      </c>
      <c r="G278" s="29">
        <f>IF(A278="","",COUNTIFS('Agenda'!$A$2:$A$501,A278,'Agenda'!$C$2:$C$501,"Reserva",'Agenda'!$I$2:$I$501,"&lt;&gt;",'Agenda'!$I$2:$I$501,"&lt;&gt;Cancelada"))</f>
        <v/>
      </c>
      <c r="H278" s="29">
        <f>IF(A278="","",COUNTIFS('Agenda'!$A$2:$A$501,A278,'Agenda'!$O$2:$O$501,"&lt;&gt;",'Agenda'!$O$2:$O$501,"&lt;&gt;OK"))</f>
        <v/>
      </c>
    </row>
    <row r="279">
      <c r="A279" s="30">
        <f>IF(A278="","",IF(A278+1&lt;='Configuración'!$B$3,A278+1,""))</f>
        <v/>
      </c>
      <c r="B279" s="27">
        <f>IF(A279="","",IFERROR(CHOOSE(WEEKDAY(A279,2),"Lunes","Martes","Miércoles","Jueves","Viernes","Sábado","Domingo"),""))</f>
        <v/>
      </c>
      <c r="C279" s="25">
        <f>IF(A279="","",IF(COUNTIF('Configuración'!$D$2:$D$31,A279)&gt;0,0,IFERROR(CHOOSE(WEEKDAY(A279,2)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79" s="25">
        <f>IF(A279="","",SUMIFS('Agenda'!$J$2:$J$501,'Agenda'!$A$2:$A$501,A279))</f>
        <v/>
      </c>
      <c r="E279" s="25">
        <f>IF(A279="","",C279-D279)</f>
        <v/>
      </c>
      <c r="F279" s="26">
        <f>IFERROR(D279/C279,"")</f>
        <v/>
      </c>
      <c r="G279" s="31">
        <f>IF(A279="","",COUNTIFS('Agenda'!$A$2:$A$501,A279,'Agenda'!$C$2:$C$501,"Reserva",'Agenda'!$I$2:$I$501,"&lt;&gt;",'Agenda'!$I$2:$I$501,"&lt;&gt;Cancelada"))</f>
        <v/>
      </c>
      <c r="H279" s="31">
        <f>IF(A279="","",COUNTIFS('Agenda'!$A$2:$A$501,A279,'Agenda'!$O$2:$O$501,"&lt;&gt;",'Agenda'!$O$2:$O$501,"&lt;&gt;OK"))</f>
        <v/>
      </c>
    </row>
    <row r="280">
      <c r="A280" s="28">
        <f>IF(A279="","",IF(A279+1&lt;='Configuración'!$B$3,A279+1,""))</f>
        <v/>
      </c>
      <c r="B280" s="22">
        <f>IF(A280="","",IFERROR(CHOOSE(WEEKDAY(A280,2),"Lunes","Martes","Miércoles","Jueves","Viernes","Sábado","Domingo"),""))</f>
        <v/>
      </c>
      <c r="C280" s="5">
        <f>IF(A280="","",IF(COUNTIF('Configuración'!$D$2:$D$31,A280)&gt;0,0,IFERROR(CHOOSE(WEEKDAY(A280,2)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0" s="5">
        <f>IF(A280="","",SUMIFS('Agenda'!$J$2:$J$501,'Agenda'!$A$2:$A$501,A280))</f>
        <v/>
      </c>
      <c r="E280" s="5">
        <f>IF(A280="","",C280-D280)</f>
        <v/>
      </c>
      <c r="F280" s="21">
        <f>IFERROR(D280/C280,"")</f>
        <v/>
      </c>
      <c r="G280" s="29">
        <f>IF(A280="","",COUNTIFS('Agenda'!$A$2:$A$501,A280,'Agenda'!$C$2:$C$501,"Reserva",'Agenda'!$I$2:$I$501,"&lt;&gt;",'Agenda'!$I$2:$I$501,"&lt;&gt;Cancelada"))</f>
        <v/>
      </c>
      <c r="H280" s="29">
        <f>IF(A280="","",COUNTIFS('Agenda'!$A$2:$A$501,A280,'Agenda'!$O$2:$O$501,"&lt;&gt;",'Agenda'!$O$2:$O$501,"&lt;&gt;OK"))</f>
        <v/>
      </c>
    </row>
    <row r="281">
      <c r="A281" s="30">
        <f>IF(A280="","",IF(A280+1&lt;='Configuración'!$B$3,A280+1,""))</f>
        <v/>
      </c>
      <c r="B281" s="27">
        <f>IF(A281="","",IFERROR(CHOOSE(WEEKDAY(A281,2),"Lunes","Martes","Miércoles","Jueves","Viernes","Sábado","Domingo"),""))</f>
        <v/>
      </c>
      <c r="C281" s="25">
        <f>IF(A281="","",IF(COUNTIF('Configuración'!$D$2:$D$31,A281)&gt;0,0,IFERROR(CHOOSE(WEEKDAY(A281,2)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1" s="25">
        <f>IF(A281="","",SUMIFS('Agenda'!$J$2:$J$501,'Agenda'!$A$2:$A$501,A281))</f>
        <v/>
      </c>
      <c r="E281" s="25">
        <f>IF(A281="","",C281-D281)</f>
        <v/>
      </c>
      <c r="F281" s="26">
        <f>IFERROR(D281/C281,"")</f>
        <v/>
      </c>
      <c r="G281" s="31">
        <f>IF(A281="","",COUNTIFS('Agenda'!$A$2:$A$501,A281,'Agenda'!$C$2:$C$501,"Reserva",'Agenda'!$I$2:$I$501,"&lt;&gt;",'Agenda'!$I$2:$I$501,"&lt;&gt;Cancelada"))</f>
        <v/>
      </c>
      <c r="H281" s="31">
        <f>IF(A281="","",COUNTIFS('Agenda'!$A$2:$A$501,A281,'Agenda'!$O$2:$O$501,"&lt;&gt;",'Agenda'!$O$2:$O$501,"&lt;&gt;OK"))</f>
        <v/>
      </c>
    </row>
    <row r="282">
      <c r="A282" s="28">
        <f>IF(A281="","",IF(A281+1&lt;='Configuración'!$B$3,A281+1,""))</f>
        <v/>
      </c>
      <c r="B282" s="22">
        <f>IF(A282="","",IFERROR(CHOOSE(WEEKDAY(A282,2),"Lunes","Martes","Miércoles","Jueves","Viernes","Sábado","Domingo"),""))</f>
        <v/>
      </c>
      <c r="C282" s="5">
        <f>IF(A282="","",IF(COUNTIF('Configuración'!$D$2:$D$31,A282)&gt;0,0,IFERROR(CHOOSE(WEEKDAY(A282,2)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2" s="5">
        <f>IF(A282="","",SUMIFS('Agenda'!$J$2:$J$501,'Agenda'!$A$2:$A$501,A282))</f>
        <v/>
      </c>
      <c r="E282" s="5">
        <f>IF(A282="","",C282-D282)</f>
        <v/>
      </c>
      <c r="F282" s="21">
        <f>IFERROR(D282/C282,"")</f>
        <v/>
      </c>
      <c r="G282" s="29">
        <f>IF(A282="","",COUNTIFS('Agenda'!$A$2:$A$501,A282,'Agenda'!$C$2:$C$501,"Reserva",'Agenda'!$I$2:$I$501,"&lt;&gt;",'Agenda'!$I$2:$I$501,"&lt;&gt;Cancelada"))</f>
        <v/>
      </c>
      <c r="H282" s="29">
        <f>IF(A282="","",COUNTIFS('Agenda'!$A$2:$A$501,A282,'Agenda'!$O$2:$O$501,"&lt;&gt;",'Agenda'!$O$2:$O$501,"&lt;&gt;OK"))</f>
        <v/>
      </c>
    </row>
    <row r="283">
      <c r="A283" s="30">
        <f>IF(A282="","",IF(A282+1&lt;='Configuración'!$B$3,A282+1,""))</f>
        <v/>
      </c>
      <c r="B283" s="27">
        <f>IF(A283="","",IFERROR(CHOOSE(WEEKDAY(A283,2),"Lunes","Martes","Miércoles","Jueves","Viernes","Sábado","Domingo"),""))</f>
        <v/>
      </c>
      <c r="C283" s="25">
        <f>IF(A283="","",IF(COUNTIF('Configuración'!$D$2:$D$31,A283)&gt;0,0,IFERROR(CHOOSE(WEEKDAY(A283,2)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3" s="25">
        <f>IF(A283="","",SUMIFS('Agenda'!$J$2:$J$501,'Agenda'!$A$2:$A$501,A283))</f>
        <v/>
      </c>
      <c r="E283" s="25">
        <f>IF(A283="","",C283-D283)</f>
        <v/>
      </c>
      <c r="F283" s="26">
        <f>IFERROR(D283/C283,"")</f>
        <v/>
      </c>
      <c r="G283" s="31">
        <f>IF(A283="","",COUNTIFS('Agenda'!$A$2:$A$501,A283,'Agenda'!$C$2:$C$501,"Reserva",'Agenda'!$I$2:$I$501,"&lt;&gt;",'Agenda'!$I$2:$I$501,"&lt;&gt;Cancelada"))</f>
        <v/>
      </c>
      <c r="H283" s="31">
        <f>IF(A283="","",COUNTIFS('Agenda'!$A$2:$A$501,A283,'Agenda'!$O$2:$O$501,"&lt;&gt;",'Agenda'!$O$2:$O$501,"&lt;&gt;OK"))</f>
        <v/>
      </c>
    </row>
    <row r="284">
      <c r="A284" s="28">
        <f>IF(A283="","",IF(A283+1&lt;='Configuración'!$B$3,A283+1,""))</f>
        <v/>
      </c>
      <c r="B284" s="22">
        <f>IF(A284="","",IFERROR(CHOOSE(WEEKDAY(A284,2),"Lunes","Martes","Miércoles","Jueves","Viernes","Sábado","Domingo"),""))</f>
        <v/>
      </c>
      <c r="C284" s="5">
        <f>IF(A284="","",IF(COUNTIF('Configuración'!$D$2:$D$31,A284)&gt;0,0,IFERROR(CHOOSE(WEEKDAY(A284,2)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4" s="5">
        <f>IF(A284="","",SUMIFS('Agenda'!$J$2:$J$501,'Agenda'!$A$2:$A$501,A284))</f>
        <v/>
      </c>
      <c r="E284" s="5">
        <f>IF(A284="","",C284-D284)</f>
        <v/>
      </c>
      <c r="F284" s="21">
        <f>IFERROR(D284/C284,"")</f>
        <v/>
      </c>
      <c r="G284" s="29">
        <f>IF(A284="","",COUNTIFS('Agenda'!$A$2:$A$501,A284,'Agenda'!$C$2:$C$501,"Reserva",'Agenda'!$I$2:$I$501,"&lt;&gt;",'Agenda'!$I$2:$I$501,"&lt;&gt;Cancelada"))</f>
        <v/>
      </c>
      <c r="H284" s="29">
        <f>IF(A284="","",COUNTIFS('Agenda'!$A$2:$A$501,A284,'Agenda'!$O$2:$O$501,"&lt;&gt;",'Agenda'!$O$2:$O$501,"&lt;&gt;OK"))</f>
        <v/>
      </c>
    </row>
    <row r="285">
      <c r="A285" s="30">
        <f>IF(A284="","",IF(A284+1&lt;='Configuración'!$B$3,A284+1,""))</f>
        <v/>
      </c>
      <c r="B285" s="27">
        <f>IF(A285="","",IFERROR(CHOOSE(WEEKDAY(A285,2),"Lunes","Martes","Miércoles","Jueves","Viernes","Sábado","Domingo"),""))</f>
        <v/>
      </c>
      <c r="C285" s="25">
        <f>IF(A285="","",IF(COUNTIF('Configuración'!$D$2:$D$31,A285)&gt;0,0,IFERROR(CHOOSE(WEEKDAY(A285,2)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5" s="25">
        <f>IF(A285="","",SUMIFS('Agenda'!$J$2:$J$501,'Agenda'!$A$2:$A$501,A285))</f>
        <v/>
      </c>
      <c r="E285" s="25">
        <f>IF(A285="","",C285-D285)</f>
        <v/>
      </c>
      <c r="F285" s="26">
        <f>IFERROR(D285/C285,"")</f>
        <v/>
      </c>
      <c r="G285" s="31">
        <f>IF(A285="","",COUNTIFS('Agenda'!$A$2:$A$501,A285,'Agenda'!$C$2:$C$501,"Reserva",'Agenda'!$I$2:$I$501,"&lt;&gt;",'Agenda'!$I$2:$I$501,"&lt;&gt;Cancelada"))</f>
        <v/>
      </c>
      <c r="H285" s="31">
        <f>IF(A285="","",COUNTIFS('Agenda'!$A$2:$A$501,A285,'Agenda'!$O$2:$O$501,"&lt;&gt;",'Agenda'!$O$2:$O$501,"&lt;&gt;OK"))</f>
        <v/>
      </c>
    </row>
    <row r="286">
      <c r="A286" s="28">
        <f>IF(A285="","",IF(A285+1&lt;='Configuración'!$B$3,A285+1,""))</f>
        <v/>
      </c>
      <c r="B286" s="22">
        <f>IF(A286="","",IFERROR(CHOOSE(WEEKDAY(A286,2),"Lunes","Martes","Miércoles","Jueves","Viernes","Sábado","Domingo"),""))</f>
        <v/>
      </c>
      <c r="C286" s="5">
        <f>IF(A286="","",IF(COUNTIF('Configuración'!$D$2:$D$31,A286)&gt;0,0,IFERROR(CHOOSE(WEEKDAY(A286,2)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6" s="5">
        <f>IF(A286="","",SUMIFS('Agenda'!$J$2:$J$501,'Agenda'!$A$2:$A$501,A286))</f>
        <v/>
      </c>
      <c r="E286" s="5">
        <f>IF(A286="","",C286-D286)</f>
        <v/>
      </c>
      <c r="F286" s="21">
        <f>IFERROR(D286/C286,"")</f>
        <v/>
      </c>
      <c r="G286" s="29">
        <f>IF(A286="","",COUNTIFS('Agenda'!$A$2:$A$501,A286,'Agenda'!$C$2:$C$501,"Reserva",'Agenda'!$I$2:$I$501,"&lt;&gt;",'Agenda'!$I$2:$I$501,"&lt;&gt;Cancelada"))</f>
        <v/>
      </c>
      <c r="H286" s="29">
        <f>IF(A286="","",COUNTIFS('Agenda'!$A$2:$A$501,A286,'Agenda'!$O$2:$O$501,"&lt;&gt;",'Agenda'!$O$2:$O$501,"&lt;&gt;OK"))</f>
        <v/>
      </c>
    </row>
    <row r="287">
      <c r="A287" s="30">
        <f>IF(A286="","",IF(A286+1&lt;='Configuración'!$B$3,A286+1,""))</f>
        <v/>
      </c>
      <c r="B287" s="27">
        <f>IF(A287="","",IFERROR(CHOOSE(WEEKDAY(A287,2),"Lunes","Martes","Miércoles","Jueves","Viernes","Sábado","Domingo"),""))</f>
        <v/>
      </c>
      <c r="C287" s="25">
        <f>IF(A287="","",IF(COUNTIF('Configuración'!$D$2:$D$31,A287)&gt;0,0,IFERROR(CHOOSE(WEEKDAY(A287,2)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7" s="25">
        <f>IF(A287="","",SUMIFS('Agenda'!$J$2:$J$501,'Agenda'!$A$2:$A$501,A287))</f>
        <v/>
      </c>
      <c r="E287" s="25">
        <f>IF(A287="","",C287-D287)</f>
        <v/>
      </c>
      <c r="F287" s="26">
        <f>IFERROR(D287/C287,"")</f>
        <v/>
      </c>
      <c r="G287" s="31">
        <f>IF(A287="","",COUNTIFS('Agenda'!$A$2:$A$501,A287,'Agenda'!$C$2:$C$501,"Reserva",'Agenda'!$I$2:$I$501,"&lt;&gt;",'Agenda'!$I$2:$I$501,"&lt;&gt;Cancelada"))</f>
        <v/>
      </c>
      <c r="H287" s="31">
        <f>IF(A287="","",COUNTIFS('Agenda'!$A$2:$A$501,A287,'Agenda'!$O$2:$O$501,"&lt;&gt;",'Agenda'!$O$2:$O$501,"&lt;&gt;OK"))</f>
        <v/>
      </c>
    </row>
    <row r="288">
      <c r="A288" s="28">
        <f>IF(A287="","",IF(A287+1&lt;='Configuración'!$B$3,A287+1,""))</f>
        <v/>
      </c>
      <c r="B288" s="22">
        <f>IF(A288="","",IFERROR(CHOOSE(WEEKDAY(A288,2),"Lunes","Martes","Miércoles","Jueves","Viernes","Sábado","Domingo"),""))</f>
        <v/>
      </c>
      <c r="C288" s="5">
        <f>IF(A288="","",IF(COUNTIF('Configuración'!$D$2:$D$31,A288)&gt;0,0,IFERROR(CHOOSE(WEEKDAY(A288,2)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8" s="5">
        <f>IF(A288="","",SUMIFS('Agenda'!$J$2:$J$501,'Agenda'!$A$2:$A$501,A288))</f>
        <v/>
      </c>
      <c r="E288" s="5">
        <f>IF(A288="","",C288-D288)</f>
        <v/>
      </c>
      <c r="F288" s="21">
        <f>IFERROR(D288/C288,"")</f>
        <v/>
      </c>
      <c r="G288" s="29">
        <f>IF(A288="","",COUNTIFS('Agenda'!$A$2:$A$501,A288,'Agenda'!$C$2:$C$501,"Reserva",'Agenda'!$I$2:$I$501,"&lt;&gt;",'Agenda'!$I$2:$I$501,"&lt;&gt;Cancelada"))</f>
        <v/>
      </c>
      <c r="H288" s="29">
        <f>IF(A288="","",COUNTIFS('Agenda'!$A$2:$A$501,A288,'Agenda'!$O$2:$O$501,"&lt;&gt;",'Agenda'!$O$2:$O$501,"&lt;&gt;OK"))</f>
        <v/>
      </c>
    </row>
    <row r="289">
      <c r="A289" s="30">
        <f>IF(A288="","",IF(A288+1&lt;='Configuración'!$B$3,A288+1,""))</f>
        <v/>
      </c>
      <c r="B289" s="27">
        <f>IF(A289="","",IFERROR(CHOOSE(WEEKDAY(A289,2),"Lunes","Martes","Miércoles","Jueves","Viernes","Sábado","Domingo"),""))</f>
        <v/>
      </c>
      <c r="C289" s="25">
        <f>IF(A289="","",IF(COUNTIF('Configuración'!$D$2:$D$31,A289)&gt;0,0,IFERROR(CHOOSE(WEEKDAY(A289,2)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89" s="25">
        <f>IF(A289="","",SUMIFS('Agenda'!$J$2:$J$501,'Agenda'!$A$2:$A$501,A289))</f>
        <v/>
      </c>
      <c r="E289" s="25">
        <f>IF(A289="","",C289-D289)</f>
        <v/>
      </c>
      <c r="F289" s="26">
        <f>IFERROR(D289/C289,"")</f>
        <v/>
      </c>
      <c r="G289" s="31">
        <f>IF(A289="","",COUNTIFS('Agenda'!$A$2:$A$501,A289,'Agenda'!$C$2:$C$501,"Reserva",'Agenda'!$I$2:$I$501,"&lt;&gt;",'Agenda'!$I$2:$I$501,"&lt;&gt;Cancelada"))</f>
        <v/>
      </c>
      <c r="H289" s="31">
        <f>IF(A289="","",COUNTIFS('Agenda'!$A$2:$A$501,A289,'Agenda'!$O$2:$O$501,"&lt;&gt;",'Agenda'!$O$2:$O$501,"&lt;&gt;OK"))</f>
        <v/>
      </c>
    </row>
    <row r="290">
      <c r="A290" s="28">
        <f>IF(A289="","",IF(A289+1&lt;='Configuración'!$B$3,A289+1,""))</f>
        <v/>
      </c>
      <c r="B290" s="22">
        <f>IF(A290="","",IFERROR(CHOOSE(WEEKDAY(A290,2),"Lunes","Martes","Miércoles","Jueves","Viernes","Sábado","Domingo"),""))</f>
        <v/>
      </c>
      <c r="C290" s="5">
        <f>IF(A290="","",IF(COUNTIF('Configuración'!$D$2:$D$31,A290)&gt;0,0,IFERROR(CHOOSE(WEEKDAY(A290,2)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0" s="5">
        <f>IF(A290="","",SUMIFS('Agenda'!$J$2:$J$501,'Agenda'!$A$2:$A$501,A290))</f>
        <v/>
      </c>
      <c r="E290" s="5">
        <f>IF(A290="","",C290-D290)</f>
        <v/>
      </c>
      <c r="F290" s="21">
        <f>IFERROR(D290/C290,"")</f>
        <v/>
      </c>
      <c r="G290" s="29">
        <f>IF(A290="","",COUNTIFS('Agenda'!$A$2:$A$501,A290,'Agenda'!$C$2:$C$501,"Reserva",'Agenda'!$I$2:$I$501,"&lt;&gt;",'Agenda'!$I$2:$I$501,"&lt;&gt;Cancelada"))</f>
        <v/>
      </c>
      <c r="H290" s="29">
        <f>IF(A290="","",COUNTIFS('Agenda'!$A$2:$A$501,A290,'Agenda'!$O$2:$O$501,"&lt;&gt;",'Agenda'!$O$2:$O$501,"&lt;&gt;OK"))</f>
        <v/>
      </c>
    </row>
    <row r="291">
      <c r="A291" s="30">
        <f>IF(A290="","",IF(A290+1&lt;='Configuración'!$B$3,A290+1,""))</f>
        <v/>
      </c>
      <c r="B291" s="27">
        <f>IF(A291="","",IFERROR(CHOOSE(WEEKDAY(A291,2),"Lunes","Martes","Miércoles","Jueves","Viernes","Sábado","Domingo"),""))</f>
        <v/>
      </c>
      <c r="C291" s="25">
        <f>IF(A291="","",IF(COUNTIF('Configuración'!$D$2:$D$31,A291)&gt;0,0,IFERROR(CHOOSE(WEEKDAY(A291,2)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1" s="25">
        <f>IF(A291="","",SUMIFS('Agenda'!$J$2:$J$501,'Agenda'!$A$2:$A$501,A291))</f>
        <v/>
      </c>
      <c r="E291" s="25">
        <f>IF(A291="","",C291-D291)</f>
        <v/>
      </c>
      <c r="F291" s="26">
        <f>IFERROR(D291/C291,"")</f>
        <v/>
      </c>
      <c r="G291" s="31">
        <f>IF(A291="","",COUNTIFS('Agenda'!$A$2:$A$501,A291,'Agenda'!$C$2:$C$501,"Reserva",'Agenda'!$I$2:$I$501,"&lt;&gt;",'Agenda'!$I$2:$I$501,"&lt;&gt;Cancelada"))</f>
        <v/>
      </c>
      <c r="H291" s="31">
        <f>IF(A291="","",COUNTIFS('Agenda'!$A$2:$A$501,A291,'Agenda'!$O$2:$O$501,"&lt;&gt;",'Agenda'!$O$2:$O$501,"&lt;&gt;OK"))</f>
        <v/>
      </c>
    </row>
    <row r="292">
      <c r="A292" s="28">
        <f>IF(A291="","",IF(A291+1&lt;='Configuración'!$B$3,A291+1,""))</f>
        <v/>
      </c>
      <c r="B292" s="22">
        <f>IF(A292="","",IFERROR(CHOOSE(WEEKDAY(A292,2),"Lunes","Martes","Miércoles","Jueves","Viernes","Sábado","Domingo"),""))</f>
        <v/>
      </c>
      <c r="C292" s="5">
        <f>IF(A292="","",IF(COUNTIF('Configuración'!$D$2:$D$31,A292)&gt;0,0,IFERROR(CHOOSE(WEEKDAY(A292,2)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2" s="5">
        <f>IF(A292="","",SUMIFS('Agenda'!$J$2:$J$501,'Agenda'!$A$2:$A$501,A292))</f>
        <v/>
      </c>
      <c r="E292" s="5">
        <f>IF(A292="","",C292-D292)</f>
        <v/>
      </c>
      <c r="F292" s="21">
        <f>IFERROR(D292/C292,"")</f>
        <v/>
      </c>
      <c r="G292" s="29">
        <f>IF(A292="","",COUNTIFS('Agenda'!$A$2:$A$501,A292,'Agenda'!$C$2:$C$501,"Reserva",'Agenda'!$I$2:$I$501,"&lt;&gt;",'Agenda'!$I$2:$I$501,"&lt;&gt;Cancelada"))</f>
        <v/>
      </c>
      <c r="H292" s="29">
        <f>IF(A292="","",COUNTIFS('Agenda'!$A$2:$A$501,A292,'Agenda'!$O$2:$O$501,"&lt;&gt;",'Agenda'!$O$2:$O$501,"&lt;&gt;OK"))</f>
        <v/>
      </c>
    </row>
    <row r="293">
      <c r="A293" s="30">
        <f>IF(A292="","",IF(A292+1&lt;='Configuración'!$B$3,A292+1,""))</f>
        <v/>
      </c>
      <c r="B293" s="27">
        <f>IF(A293="","",IFERROR(CHOOSE(WEEKDAY(A293,2),"Lunes","Martes","Miércoles","Jueves","Viernes","Sábado","Domingo"),""))</f>
        <v/>
      </c>
      <c r="C293" s="25">
        <f>IF(A293="","",IF(COUNTIF('Configuración'!$D$2:$D$31,A293)&gt;0,0,IFERROR(CHOOSE(WEEKDAY(A293,2)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3" s="25">
        <f>IF(A293="","",SUMIFS('Agenda'!$J$2:$J$501,'Agenda'!$A$2:$A$501,A293))</f>
        <v/>
      </c>
      <c r="E293" s="25">
        <f>IF(A293="","",C293-D293)</f>
        <v/>
      </c>
      <c r="F293" s="26">
        <f>IFERROR(D293/C293,"")</f>
        <v/>
      </c>
      <c r="G293" s="31">
        <f>IF(A293="","",COUNTIFS('Agenda'!$A$2:$A$501,A293,'Agenda'!$C$2:$C$501,"Reserva",'Agenda'!$I$2:$I$501,"&lt;&gt;",'Agenda'!$I$2:$I$501,"&lt;&gt;Cancelada"))</f>
        <v/>
      </c>
      <c r="H293" s="31">
        <f>IF(A293="","",COUNTIFS('Agenda'!$A$2:$A$501,A293,'Agenda'!$O$2:$O$501,"&lt;&gt;",'Agenda'!$O$2:$O$501,"&lt;&gt;OK"))</f>
        <v/>
      </c>
    </row>
    <row r="294">
      <c r="A294" s="28">
        <f>IF(A293="","",IF(A293+1&lt;='Configuración'!$B$3,A293+1,""))</f>
        <v/>
      </c>
      <c r="B294" s="22">
        <f>IF(A294="","",IFERROR(CHOOSE(WEEKDAY(A294,2),"Lunes","Martes","Miércoles","Jueves","Viernes","Sábado","Domingo"),""))</f>
        <v/>
      </c>
      <c r="C294" s="5">
        <f>IF(A294="","",IF(COUNTIF('Configuración'!$D$2:$D$31,A294)&gt;0,0,IFERROR(CHOOSE(WEEKDAY(A294,2)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4" s="5">
        <f>IF(A294="","",SUMIFS('Agenda'!$J$2:$J$501,'Agenda'!$A$2:$A$501,A294))</f>
        <v/>
      </c>
      <c r="E294" s="5">
        <f>IF(A294="","",C294-D294)</f>
        <v/>
      </c>
      <c r="F294" s="21">
        <f>IFERROR(D294/C294,"")</f>
        <v/>
      </c>
      <c r="G294" s="29">
        <f>IF(A294="","",COUNTIFS('Agenda'!$A$2:$A$501,A294,'Agenda'!$C$2:$C$501,"Reserva",'Agenda'!$I$2:$I$501,"&lt;&gt;",'Agenda'!$I$2:$I$501,"&lt;&gt;Cancelada"))</f>
        <v/>
      </c>
      <c r="H294" s="29">
        <f>IF(A294="","",COUNTIFS('Agenda'!$A$2:$A$501,A294,'Agenda'!$O$2:$O$501,"&lt;&gt;",'Agenda'!$O$2:$O$501,"&lt;&gt;OK"))</f>
        <v/>
      </c>
    </row>
    <row r="295">
      <c r="A295" s="30">
        <f>IF(A294="","",IF(A294+1&lt;='Configuración'!$B$3,A294+1,""))</f>
        <v/>
      </c>
      <c r="B295" s="27">
        <f>IF(A295="","",IFERROR(CHOOSE(WEEKDAY(A295,2),"Lunes","Martes","Miércoles","Jueves","Viernes","Sábado","Domingo"),""))</f>
        <v/>
      </c>
      <c r="C295" s="25">
        <f>IF(A295="","",IF(COUNTIF('Configuración'!$D$2:$D$31,A295)&gt;0,0,IFERROR(CHOOSE(WEEKDAY(A295,2)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5" s="25">
        <f>IF(A295="","",SUMIFS('Agenda'!$J$2:$J$501,'Agenda'!$A$2:$A$501,A295))</f>
        <v/>
      </c>
      <c r="E295" s="25">
        <f>IF(A295="","",C295-D295)</f>
        <v/>
      </c>
      <c r="F295" s="26">
        <f>IFERROR(D295/C295,"")</f>
        <v/>
      </c>
      <c r="G295" s="31">
        <f>IF(A295="","",COUNTIFS('Agenda'!$A$2:$A$501,A295,'Agenda'!$C$2:$C$501,"Reserva",'Agenda'!$I$2:$I$501,"&lt;&gt;",'Agenda'!$I$2:$I$501,"&lt;&gt;Cancelada"))</f>
        <v/>
      </c>
      <c r="H295" s="31">
        <f>IF(A295="","",COUNTIFS('Agenda'!$A$2:$A$501,A295,'Agenda'!$O$2:$O$501,"&lt;&gt;",'Agenda'!$O$2:$O$501,"&lt;&gt;OK"))</f>
        <v/>
      </c>
    </row>
    <row r="296">
      <c r="A296" s="28">
        <f>IF(A295="","",IF(A295+1&lt;='Configuración'!$B$3,A295+1,""))</f>
        <v/>
      </c>
      <c r="B296" s="22">
        <f>IF(A296="","",IFERROR(CHOOSE(WEEKDAY(A296,2),"Lunes","Martes","Miércoles","Jueves","Viernes","Sábado","Domingo"),""))</f>
        <v/>
      </c>
      <c r="C296" s="5">
        <f>IF(A296="","",IF(COUNTIF('Configuración'!$D$2:$D$31,A296)&gt;0,0,IFERROR(CHOOSE(WEEKDAY(A296,2)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6" s="5">
        <f>IF(A296="","",SUMIFS('Agenda'!$J$2:$J$501,'Agenda'!$A$2:$A$501,A296))</f>
        <v/>
      </c>
      <c r="E296" s="5">
        <f>IF(A296="","",C296-D296)</f>
        <v/>
      </c>
      <c r="F296" s="21">
        <f>IFERROR(D296/C296,"")</f>
        <v/>
      </c>
      <c r="G296" s="29">
        <f>IF(A296="","",COUNTIFS('Agenda'!$A$2:$A$501,A296,'Agenda'!$C$2:$C$501,"Reserva",'Agenda'!$I$2:$I$501,"&lt;&gt;",'Agenda'!$I$2:$I$501,"&lt;&gt;Cancelada"))</f>
        <v/>
      </c>
      <c r="H296" s="29">
        <f>IF(A296="","",COUNTIFS('Agenda'!$A$2:$A$501,A296,'Agenda'!$O$2:$O$501,"&lt;&gt;",'Agenda'!$O$2:$O$501,"&lt;&gt;OK"))</f>
        <v/>
      </c>
    </row>
    <row r="297">
      <c r="A297" s="30">
        <f>IF(A296="","",IF(A296+1&lt;='Configuración'!$B$3,A296+1,""))</f>
        <v/>
      </c>
      <c r="B297" s="27">
        <f>IF(A297="","",IFERROR(CHOOSE(WEEKDAY(A297,2),"Lunes","Martes","Miércoles","Jueves","Viernes","Sábado","Domingo"),""))</f>
        <v/>
      </c>
      <c r="C297" s="25">
        <f>IF(A297="","",IF(COUNTIF('Configuración'!$D$2:$D$31,A297)&gt;0,0,IFERROR(CHOOSE(WEEKDAY(A297,2)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7" s="25">
        <f>IF(A297="","",SUMIFS('Agenda'!$J$2:$J$501,'Agenda'!$A$2:$A$501,A297))</f>
        <v/>
      </c>
      <c r="E297" s="25">
        <f>IF(A297="","",C297-D297)</f>
        <v/>
      </c>
      <c r="F297" s="26">
        <f>IFERROR(D297/C297,"")</f>
        <v/>
      </c>
      <c r="G297" s="31">
        <f>IF(A297="","",COUNTIFS('Agenda'!$A$2:$A$501,A297,'Agenda'!$C$2:$C$501,"Reserva",'Agenda'!$I$2:$I$501,"&lt;&gt;",'Agenda'!$I$2:$I$501,"&lt;&gt;Cancelada"))</f>
        <v/>
      </c>
      <c r="H297" s="31">
        <f>IF(A297="","",COUNTIFS('Agenda'!$A$2:$A$501,A297,'Agenda'!$O$2:$O$501,"&lt;&gt;",'Agenda'!$O$2:$O$501,"&lt;&gt;OK"))</f>
        <v/>
      </c>
    </row>
    <row r="298">
      <c r="A298" s="28">
        <f>IF(A297="","",IF(A297+1&lt;='Configuración'!$B$3,A297+1,""))</f>
        <v/>
      </c>
      <c r="B298" s="22">
        <f>IF(A298="","",IFERROR(CHOOSE(WEEKDAY(A298,2),"Lunes","Martes","Miércoles","Jueves","Viernes","Sábado","Domingo"),""))</f>
        <v/>
      </c>
      <c r="C298" s="5">
        <f>IF(A298="","",IF(COUNTIF('Configuración'!$D$2:$D$31,A298)&gt;0,0,IFERROR(CHOOSE(WEEKDAY(A298,2)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8" s="5">
        <f>IF(A298="","",SUMIFS('Agenda'!$J$2:$J$501,'Agenda'!$A$2:$A$501,A298))</f>
        <v/>
      </c>
      <c r="E298" s="5">
        <f>IF(A298="","",C298-D298)</f>
        <v/>
      </c>
      <c r="F298" s="21">
        <f>IFERROR(D298/C298,"")</f>
        <v/>
      </c>
      <c r="G298" s="29">
        <f>IF(A298="","",COUNTIFS('Agenda'!$A$2:$A$501,A298,'Agenda'!$C$2:$C$501,"Reserva",'Agenda'!$I$2:$I$501,"&lt;&gt;",'Agenda'!$I$2:$I$501,"&lt;&gt;Cancelada"))</f>
        <v/>
      </c>
      <c r="H298" s="29">
        <f>IF(A298="","",COUNTIFS('Agenda'!$A$2:$A$501,A298,'Agenda'!$O$2:$O$501,"&lt;&gt;",'Agenda'!$O$2:$O$501,"&lt;&gt;OK"))</f>
        <v/>
      </c>
    </row>
    <row r="299">
      <c r="A299" s="30">
        <f>IF(A298="","",IF(A298+1&lt;='Configuración'!$B$3,A298+1,""))</f>
        <v/>
      </c>
      <c r="B299" s="27">
        <f>IF(A299="","",IFERROR(CHOOSE(WEEKDAY(A299,2),"Lunes","Martes","Miércoles","Jueves","Viernes","Sábado","Domingo"),""))</f>
        <v/>
      </c>
      <c r="C299" s="25">
        <f>IF(A299="","",IF(COUNTIF('Configuración'!$D$2:$D$31,A299)&gt;0,0,IFERROR(CHOOSE(WEEKDAY(A299,2)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299" s="25">
        <f>IF(A299="","",SUMIFS('Agenda'!$J$2:$J$501,'Agenda'!$A$2:$A$501,A299))</f>
        <v/>
      </c>
      <c r="E299" s="25">
        <f>IF(A299="","",C299-D299)</f>
        <v/>
      </c>
      <c r="F299" s="26">
        <f>IFERROR(D299/C299,"")</f>
        <v/>
      </c>
      <c r="G299" s="31">
        <f>IF(A299="","",COUNTIFS('Agenda'!$A$2:$A$501,A299,'Agenda'!$C$2:$C$501,"Reserva",'Agenda'!$I$2:$I$501,"&lt;&gt;",'Agenda'!$I$2:$I$501,"&lt;&gt;Cancelada"))</f>
        <v/>
      </c>
      <c r="H299" s="31">
        <f>IF(A299="","",COUNTIFS('Agenda'!$A$2:$A$501,A299,'Agenda'!$O$2:$O$501,"&lt;&gt;",'Agenda'!$O$2:$O$501,"&lt;&gt;OK"))</f>
        <v/>
      </c>
    </row>
    <row r="300">
      <c r="A300" s="28">
        <f>IF(A299="","",IF(A299+1&lt;='Configuración'!$B$3,A299+1,""))</f>
        <v/>
      </c>
      <c r="B300" s="22">
        <f>IF(A300="","",IFERROR(CHOOSE(WEEKDAY(A300,2),"Lunes","Martes","Miércoles","Jueves","Viernes","Sábado","Domingo"),""))</f>
        <v/>
      </c>
      <c r="C300" s="5">
        <f>IF(A300="","",IF(COUNTIF('Configuración'!$D$2:$D$31,A300)&gt;0,0,IFERROR(CHOOSE(WEEKDAY(A300,2)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0" s="5">
        <f>IF(A300="","",SUMIFS('Agenda'!$J$2:$J$501,'Agenda'!$A$2:$A$501,A300))</f>
        <v/>
      </c>
      <c r="E300" s="5">
        <f>IF(A300="","",C300-D300)</f>
        <v/>
      </c>
      <c r="F300" s="21">
        <f>IFERROR(D300/C300,"")</f>
        <v/>
      </c>
      <c r="G300" s="29">
        <f>IF(A300="","",COUNTIFS('Agenda'!$A$2:$A$501,A300,'Agenda'!$C$2:$C$501,"Reserva",'Agenda'!$I$2:$I$501,"&lt;&gt;",'Agenda'!$I$2:$I$501,"&lt;&gt;Cancelada"))</f>
        <v/>
      </c>
      <c r="H300" s="29">
        <f>IF(A300="","",COUNTIFS('Agenda'!$A$2:$A$501,A300,'Agenda'!$O$2:$O$501,"&lt;&gt;",'Agenda'!$O$2:$O$501,"&lt;&gt;OK"))</f>
        <v/>
      </c>
    </row>
    <row r="301">
      <c r="A301" s="30">
        <f>IF(A300="","",IF(A300+1&lt;='Configuración'!$B$3,A300+1,""))</f>
        <v/>
      </c>
      <c r="B301" s="27">
        <f>IF(A301="","",IFERROR(CHOOSE(WEEKDAY(A301,2),"Lunes","Martes","Miércoles","Jueves","Viernes","Sábado","Domingo"),""))</f>
        <v/>
      </c>
      <c r="C301" s="25">
        <f>IF(A301="","",IF(COUNTIF('Configuración'!$D$2:$D$31,A301)&gt;0,0,IFERROR(CHOOSE(WEEKDAY(A301,2)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1" s="25">
        <f>IF(A301="","",SUMIFS('Agenda'!$J$2:$J$501,'Agenda'!$A$2:$A$501,A301))</f>
        <v/>
      </c>
      <c r="E301" s="25">
        <f>IF(A301="","",C301-D301)</f>
        <v/>
      </c>
      <c r="F301" s="26">
        <f>IFERROR(D301/C301,"")</f>
        <v/>
      </c>
      <c r="G301" s="31">
        <f>IF(A301="","",COUNTIFS('Agenda'!$A$2:$A$501,A301,'Agenda'!$C$2:$C$501,"Reserva",'Agenda'!$I$2:$I$501,"&lt;&gt;",'Agenda'!$I$2:$I$501,"&lt;&gt;Cancelada"))</f>
        <v/>
      </c>
      <c r="H301" s="31">
        <f>IF(A301="","",COUNTIFS('Agenda'!$A$2:$A$501,A301,'Agenda'!$O$2:$O$501,"&lt;&gt;",'Agenda'!$O$2:$O$501,"&lt;&gt;OK"))</f>
        <v/>
      </c>
    </row>
    <row r="302">
      <c r="A302" s="28">
        <f>IF(A301="","",IF(A301+1&lt;='Configuración'!$B$3,A301+1,""))</f>
        <v/>
      </c>
      <c r="B302" s="22">
        <f>IF(A302="","",IFERROR(CHOOSE(WEEKDAY(A302,2),"Lunes","Martes","Miércoles","Jueves","Viernes","Sábado","Domingo"),""))</f>
        <v/>
      </c>
      <c r="C302" s="5">
        <f>IF(A302="","",IF(COUNTIF('Configuración'!$D$2:$D$31,A302)&gt;0,0,IFERROR(CHOOSE(WEEKDAY(A302,2)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2" s="5">
        <f>IF(A302="","",SUMIFS('Agenda'!$J$2:$J$501,'Agenda'!$A$2:$A$501,A302))</f>
        <v/>
      </c>
      <c r="E302" s="5">
        <f>IF(A302="","",C302-D302)</f>
        <v/>
      </c>
      <c r="F302" s="21">
        <f>IFERROR(D302/C302,"")</f>
        <v/>
      </c>
      <c r="G302" s="29">
        <f>IF(A302="","",COUNTIFS('Agenda'!$A$2:$A$501,A302,'Agenda'!$C$2:$C$501,"Reserva",'Agenda'!$I$2:$I$501,"&lt;&gt;",'Agenda'!$I$2:$I$501,"&lt;&gt;Cancelada"))</f>
        <v/>
      </c>
      <c r="H302" s="29">
        <f>IF(A302="","",COUNTIFS('Agenda'!$A$2:$A$501,A302,'Agenda'!$O$2:$O$501,"&lt;&gt;",'Agenda'!$O$2:$O$501,"&lt;&gt;OK"))</f>
        <v/>
      </c>
    </row>
    <row r="303">
      <c r="A303" s="30">
        <f>IF(A302="","",IF(A302+1&lt;='Configuración'!$B$3,A302+1,""))</f>
        <v/>
      </c>
      <c r="B303" s="27">
        <f>IF(A303="","",IFERROR(CHOOSE(WEEKDAY(A303,2),"Lunes","Martes","Miércoles","Jueves","Viernes","Sábado","Domingo"),""))</f>
        <v/>
      </c>
      <c r="C303" s="25">
        <f>IF(A303="","",IF(COUNTIF('Configuración'!$D$2:$D$31,A303)&gt;0,0,IFERROR(CHOOSE(WEEKDAY(A303,2)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3" s="25">
        <f>IF(A303="","",SUMIFS('Agenda'!$J$2:$J$501,'Agenda'!$A$2:$A$501,A303))</f>
        <v/>
      </c>
      <c r="E303" s="25">
        <f>IF(A303="","",C303-D303)</f>
        <v/>
      </c>
      <c r="F303" s="26">
        <f>IFERROR(D303/C303,"")</f>
        <v/>
      </c>
      <c r="G303" s="31">
        <f>IF(A303="","",COUNTIFS('Agenda'!$A$2:$A$501,A303,'Agenda'!$C$2:$C$501,"Reserva",'Agenda'!$I$2:$I$501,"&lt;&gt;",'Agenda'!$I$2:$I$501,"&lt;&gt;Cancelada"))</f>
        <v/>
      </c>
      <c r="H303" s="31">
        <f>IF(A303="","",COUNTIFS('Agenda'!$A$2:$A$501,A303,'Agenda'!$O$2:$O$501,"&lt;&gt;",'Agenda'!$O$2:$O$501,"&lt;&gt;OK"))</f>
        <v/>
      </c>
    </row>
    <row r="304">
      <c r="A304" s="28">
        <f>IF(A303="","",IF(A303+1&lt;='Configuración'!$B$3,A303+1,""))</f>
        <v/>
      </c>
      <c r="B304" s="22">
        <f>IF(A304="","",IFERROR(CHOOSE(WEEKDAY(A304,2),"Lunes","Martes","Miércoles","Jueves","Viernes","Sábado","Domingo"),""))</f>
        <v/>
      </c>
      <c r="C304" s="5">
        <f>IF(A304="","",IF(COUNTIF('Configuración'!$D$2:$D$31,A304)&gt;0,0,IFERROR(CHOOSE(WEEKDAY(A304,2)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4" s="5">
        <f>IF(A304="","",SUMIFS('Agenda'!$J$2:$J$501,'Agenda'!$A$2:$A$501,A304))</f>
        <v/>
      </c>
      <c r="E304" s="5">
        <f>IF(A304="","",C304-D304)</f>
        <v/>
      </c>
      <c r="F304" s="21">
        <f>IFERROR(D304/C304,"")</f>
        <v/>
      </c>
      <c r="G304" s="29">
        <f>IF(A304="","",COUNTIFS('Agenda'!$A$2:$A$501,A304,'Agenda'!$C$2:$C$501,"Reserva",'Agenda'!$I$2:$I$501,"&lt;&gt;",'Agenda'!$I$2:$I$501,"&lt;&gt;Cancelada"))</f>
        <v/>
      </c>
      <c r="H304" s="29">
        <f>IF(A304="","",COUNTIFS('Agenda'!$A$2:$A$501,A304,'Agenda'!$O$2:$O$501,"&lt;&gt;",'Agenda'!$O$2:$O$501,"&lt;&gt;OK"))</f>
        <v/>
      </c>
    </row>
    <row r="305">
      <c r="A305" s="30">
        <f>IF(A304="","",IF(A304+1&lt;='Configuración'!$B$3,A304+1,""))</f>
        <v/>
      </c>
      <c r="B305" s="27">
        <f>IF(A305="","",IFERROR(CHOOSE(WEEKDAY(A305,2),"Lunes","Martes","Miércoles","Jueves","Viernes","Sábado","Domingo"),""))</f>
        <v/>
      </c>
      <c r="C305" s="25">
        <f>IF(A305="","",IF(COUNTIF('Configuración'!$D$2:$D$31,A305)&gt;0,0,IFERROR(CHOOSE(WEEKDAY(A305,2)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5" s="25">
        <f>IF(A305="","",SUMIFS('Agenda'!$J$2:$J$501,'Agenda'!$A$2:$A$501,A305))</f>
        <v/>
      </c>
      <c r="E305" s="25">
        <f>IF(A305="","",C305-D305)</f>
        <v/>
      </c>
      <c r="F305" s="26">
        <f>IFERROR(D305/C305,"")</f>
        <v/>
      </c>
      <c r="G305" s="31">
        <f>IF(A305="","",COUNTIFS('Agenda'!$A$2:$A$501,A305,'Agenda'!$C$2:$C$501,"Reserva",'Agenda'!$I$2:$I$501,"&lt;&gt;",'Agenda'!$I$2:$I$501,"&lt;&gt;Cancelada"))</f>
        <v/>
      </c>
      <c r="H305" s="31">
        <f>IF(A305="","",COUNTIFS('Agenda'!$A$2:$A$501,A305,'Agenda'!$O$2:$O$501,"&lt;&gt;",'Agenda'!$O$2:$O$501,"&lt;&gt;OK"))</f>
        <v/>
      </c>
    </row>
    <row r="306">
      <c r="A306" s="28">
        <f>IF(A305="","",IF(A305+1&lt;='Configuración'!$B$3,A305+1,""))</f>
        <v/>
      </c>
      <c r="B306" s="22">
        <f>IF(A306="","",IFERROR(CHOOSE(WEEKDAY(A306,2),"Lunes","Martes","Miércoles","Jueves","Viernes","Sábado","Domingo"),""))</f>
        <v/>
      </c>
      <c r="C306" s="5">
        <f>IF(A306="","",IF(COUNTIF('Configuración'!$D$2:$D$31,A306)&gt;0,0,IFERROR(CHOOSE(WEEKDAY(A306,2)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6" s="5">
        <f>IF(A306="","",SUMIFS('Agenda'!$J$2:$J$501,'Agenda'!$A$2:$A$501,A306))</f>
        <v/>
      </c>
      <c r="E306" s="5">
        <f>IF(A306="","",C306-D306)</f>
        <v/>
      </c>
      <c r="F306" s="21">
        <f>IFERROR(D306/C306,"")</f>
        <v/>
      </c>
      <c r="G306" s="29">
        <f>IF(A306="","",COUNTIFS('Agenda'!$A$2:$A$501,A306,'Agenda'!$C$2:$C$501,"Reserva",'Agenda'!$I$2:$I$501,"&lt;&gt;",'Agenda'!$I$2:$I$501,"&lt;&gt;Cancelada"))</f>
        <v/>
      </c>
      <c r="H306" s="29">
        <f>IF(A306="","",COUNTIFS('Agenda'!$A$2:$A$501,A306,'Agenda'!$O$2:$O$501,"&lt;&gt;",'Agenda'!$O$2:$O$501,"&lt;&gt;OK"))</f>
        <v/>
      </c>
    </row>
    <row r="307">
      <c r="A307" s="30">
        <f>IF(A306="","",IF(A306+1&lt;='Configuración'!$B$3,A306+1,""))</f>
        <v/>
      </c>
      <c r="B307" s="27">
        <f>IF(A307="","",IFERROR(CHOOSE(WEEKDAY(A307,2),"Lunes","Martes","Miércoles","Jueves","Viernes","Sábado","Domingo"),""))</f>
        <v/>
      </c>
      <c r="C307" s="25">
        <f>IF(A307="","",IF(COUNTIF('Configuración'!$D$2:$D$31,A307)&gt;0,0,IFERROR(CHOOSE(WEEKDAY(A307,2)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7" s="25">
        <f>IF(A307="","",SUMIFS('Agenda'!$J$2:$J$501,'Agenda'!$A$2:$A$501,A307))</f>
        <v/>
      </c>
      <c r="E307" s="25">
        <f>IF(A307="","",C307-D307)</f>
        <v/>
      </c>
      <c r="F307" s="26">
        <f>IFERROR(D307/C307,"")</f>
        <v/>
      </c>
      <c r="G307" s="31">
        <f>IF(A307="","",COUNTIFS('Agenda'!$A$2:$A$501,A307,'Agenda'!$C$2:$C$501,"Reserva",'Agenda'!$I$2:$I$501,"&lt;&gt;",'Agenda'!$I$2:$I$501,"&lt;&gt;Cancelada"))</f>
        <v/>
      </c>
      <c r="H307" s="31">
        <f>IF(A307="","",COUNTIFS('Agenda'!$A$2:$A$501,A307,'Agenda'!$O$2:$O$501,"&lt;&gt;",'Agenda'!$O$2:$O$501,"&lt;&gt;OK"))</f>
        <v/>
      </c>
    </row>
    <row r="308">
      <c r="A308" s="28">
        <f>IF(A307="","",IF(A307+1&lt;='Configuración'!$B$3,A307+1,""))</f>
        <v/>
      </c>
      <c r="B308" s="22">
        <f>IF(A308="","",IFERROR(CHOOSE(WEEKDAY(A308,2),"Lunes","Martes","Miércoles","Jueves","Viernes","Sábado","Domingo"),""))</f>
        <v/>
      </c>
      <c r="C308" s="5">
        <f>IF(A308="","",IF(COUNTIF('Configuración'!$D$2:$D$31,A308)&gt;0,0,IFERROR(CHOOSE(WEEKDAY(A308,2)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8" s="5">
        <f>IF(A308="","",SUMIFS('Agenda'!$J$2:$J$501,'Agenda'!$A$2:$A$501,A308))</f>
        <v/>
      </c>
      <c r="E308" s="5">
        <f>IF(A308="","",C308-D308)</f>
        <v/>
      </c>
      <c r="F308" s="21">
        <f>IFERROR(D308/C308,"")</f>
        <v/>
      </c>
      <c r="G308" s="29">
        <f>IF(A308="","",COUNTIFS('Agenda'!$A$2:$A$501,A308,'Agenda'!$C$2:$C$501,"Reserva",'Agenda'!$I$2:$I$501,"&lt;&gt;",'Agenda'!$I$2:$I$501,"&lt;&gt;Cancelada"))</f>
        <v/>
      </c>
      <c r="H308" s="29">
        <f>IF(A308="","",COUNTIFS('Agenda'!$A$2:$A$501,A308,'Agenda'!$O$2:$O$501,"&lt;&gt;",'Agenda'!$O$2:$O$501,"&lt;&gt;OK"))</f>
        <v/>
      </c>
    </row>
    <row r="309">
      <c r="A309" s="30">
        <f>IF(A308="","",IF(A308+1&lt;='Configuración'!$B$3,A308+1,""))</f>
        <v/>
      </c>
      <c r="B309" s="27">
        <f>IF(A309="","",IFERROR(CHOOSE(WEEKDAY(A309,2),"Lunes","Martes","Miércoles","Jueves","Viernes","Sábado","Domingo"),""))</f>
        <v/>
      </c>
      <c r="C309" s="25">
        <f>IF(A309="","",IF(COUNTIF('Configuración'!$D$2:$D$31,A309)&gt;0,0,IFERROR(CHOOSE(WEEKDAY(A309,2)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09" s="25">
        <f>IF(A309="","",SUMIFS('Agenda'!$J$2:$J$501,'Agenda'!$A$2:$A$501,A309))</f>
        <v/>
      </c>
      <c r="E309" s="25">
        <f>IF(A309="","",C309-D309)</f>
        <v/>
      </c>
      <c r="F309" s="26">
        <f>IFERROR(D309/C309,"")</f>
        <v/>
      </c>
      <c r="G309" s="31">
        <f>IF(A309="","",COUNTIFS('Agenda'!$A$2:$A$501,A309,'Agenda'!$C$2:$C$501,"Reserva",'Agenda'!$I$2:$I$501,"&lt;&gt;",'Agenda'!$I$2:$I$501,"&lt;&gt;Cancelada"))</f>
        <v/>
      </c>
      <c r="H309" s="31">
        <f>IF(A309="","",COUNTIFS('Agenda'!$A$2:$A$501,A309,'Agenda'!$O$2:$O$501,"&lt;&gt;",'Agenda'!$O$2:$O$501,"&lt;&gt;OK"))</f>
        <v/>
      </c>
    </row>
    <row r="310">
      <c r="A310" s="28">
        <f>IF(A309="","",IF(A309+1&lt;='Configuración'!$B$3,A309+1,""))</f>
        <v/>
      </c>
      <c r="B310" s="22">
        <f>IF(A310="","",IFERROR(CHOOSE(WEEKDAY(A310,2),"Lunes","Martes","Miércoles","Jueves","Viernes","Sábado","Domingo"),""))</f>
        <v/>
      </c>
      <c r="C310" s="5">
        <f>IF(A310="","",IF(COUNTIF('Configuración'!$D$2:$D$31,A310)&gt;0,0,IFERROR(CHOOSE(WEEKDAY(A310,2)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0" s="5">
        <f>IF(A310="","",SUMIFS('Agenda'!$J$2:$J$501,'Agenda'!$A$2:$A$501,A310))</f>
        <v/>
      </c>
      <c r="E310" s="5">
        <f>IF(A310="","",C310-D310)</f>
        <v/>
      </c>
      <c r="F310" s="21">
        <f>IFERROR(D310/C310,"")</f>
        <v/>
      </c>
      <c r="G310" s="29">
        <f>IF(A310="","",COUNTIFS('Agenda'!$A$2:$A$501,A310,'Agenda'!$C$2:$C$501,"Reserva",'Agenda'!$I$2:$I$501,"&lt;&gt;",'Agenda'!$I$2:$I$501,"&lt;&gt;Cancelada"))</f>
        <v/>
      </c>
      <c r="H310" s="29">
        <f>IF(A310="","",COUNTIFS('Agenda'!$A$2:$A$501,A310,'Agenda'!$O$2:$O$501,"&lt;&gt;",'Agenda'!$O$2:$O$501,"&lt;&gt;OK"))</f>
        <v/>
      </c>
    </row>
    <row r="311">
      <c r="A311" s="30">
        <f>IF(A310="","",IF(A310+1&lt;='Configuración'!$B$3,A310+1,""))</f>
        <v/>
      </c>
      <c r="B311" s="27">
        <f>IF(A311="","",IFERROR(CHOOSE(WEEKDAY(A311,2),"Lunes","Martes","Miércoles","Jueves","Viernes","Sábado","Domingo"),""))</f>
        <v/>
      </c>
      <c r="C311" s="25">
        <f>IF(A311="","",IF(COUNTIF('Configuración'!$D$2:$D$31,A311)&gt;0,0,IFERROR(CHOOSE(WEEKDAY(A311,2)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1" s="25">
        <f>IF(A311="","",SUMIFS('Agenda'!$J$2:$J$501,'Agenda'!$A$2:$A$501,A311))</f>
        <v/>
      </c>
      <c r="E311" s="25">
        <f>IF(A311="","",C311-D311)</f>
        <v/>
      </c>
      <c r="F311" s="26">
        <f>IFERROR(D311/C311,"")</f>
        <v/>
      </c>
      <c r="G311" s="31">
        <f>IF(A311="","",COUNTIFS('Agenda'!$A$2:$A$501,A311,'Agenda'!$C$2:$C$501,"Reserva",'Agenda'!$I$2:$I$501,"&lt;&gt;",'Agenda'!$I$2:$I$501,"&lt;&gt;Cancelada"))</f>
        <v/>
      </c>
      <c r="H311" s="31">
        <f>IF(A311="","",COUNTIFS('Agenda'!$A$2:$A$501,A311,'Agenda'!$O$2:$O$501,"&lt;&gt;",'Agenda'!$O$2:$O$501,"&lt;&gt;OK"))</f>
        <v/>
      </c>
    </row>
    <row r="312">
      <c r="A312" s="28">
        <f>IF(A311="","",IF(A311+1&lt;='Configuración'!$B$3,A311+1,""))</f>
        <v/>
      </c>
      <c r="B312" s="22">
        <f>IF(A312="","",IFERROR(CHOOSE(WEEKDAY(A312,2),"Lunes","Martes","Miércoles","Jueves","Viernes","Sábado","Domingo"),""))</f>
        <v/>
      </c>
      <c r="C312" s="5">
        <f>IF(A312="","",IF(COUNTIF('Configuración'!$D$2:$D$31,A312)&gt;0,0,IFERROR(CHOOSE(WEEKDAY(A312,2)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2" s="5">
        <f>IF(A312="","",SUMIFS('Agenda'!$J$2:$J$501,'Agenda'!$A$2:$A$501,A312))</f>
        <v/>
      </c>
      <c r="E312" s="5">
        <f>IF(A312="","",C312-D312)</f>
        <v/>
      </c>
      <c r="F312" s="21">
        <f>IFERROR(D312/C312,"")</f>
        <v/>
      </c>
      <c r="G312" s="29">
        <f>IF(A312="","",COUNTIFS('Agenda'!$A$2:$A$501,A312,'Agenda'!$C$2:$C$501,"Reserva",'Agenda'!$I$2:$I$501,"&lt;&gt;",'Agenda'!$I$2:$I$501,"&lt;&gt;Cancelada"))</f>
        <v/>
      </c>
      <c r="H312" s="29">
        <f>IF(A312="","",COUNTIFS('Agenda'!$A$2:$A$501,A312,'Agenda'!$O$2:$O$501,"&lt;&gt;",'Agenda'!$O$2:$O$501,"&lt;&gt;OK"))</f>
        <v/>
      </c>
    </row>
    <row r="313">
      <c r="A313" s="30">
        <f>IF(A312="","",IF(A312+1&lt;='Configuración'!$B$3,A312+1,""))</f>
        <v/>
      </c>
      <c r="B313" s="27">
        <f>IF(A313="","",IFERROR(CHOOSE(WEEKDAY(A313,2),"Lunes","Martes","Miércoles","Jueves","Viernes","Sábado","Domingo"),""))</f>
        <v/>
      </c>
      <c r="C313" s="25">
        <f>IF(A313="","",IF(COUNTIF('Configuración'!$D$2:$D$31,A313)&gt;0,0,IFERROR(CHOOSE(WEEKDAY(A313,2)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3" s="25">
        <f>IF(A313="","",SUMIFS('Agenda'!$J$2:$J$501,'Agenda'!$A$2:$A$501,A313))</f>
        <v/>
      </c>
      <c r="E313" s="25">
        <f>IF(A313="","",C313-D313)</f>
        <v/>
      </c>
      <c r="F313" s="26">
        <f>IFERROR(D313/C313,"")</f>
        <v/>
      </c>
      <c r="G313" s="31">
        <f>IF(A313="","",COUNTIFS('Agenda'!$A$2:$A$501,A313,'Agenda'!$C$2:$C$501,"Reserva",'Agenda'!$I$2:$I$501,"&lt;&gt;",'Agenda'!$I$2:$I$501,"&lt;&gt;Cancelada"))</f>
        <v/>
      </c>
      <c r="H313" s="31">
        <f>IF(A313="","",COUNTIFS('Agenda'!$A$2:$A$501,A313,'Agenda'!$O$2:$O$501,"&lt;&gt;",'Agenda'!$O$2:$O$501,"&lt;&gt;OK"))</f>
        <v/>
      </c>
    </row>
    <row r="314">
      <c r="A314" s="28">
        <f>IF(A313="","",IF(A313+1&lt;='Configuración'!$B$3,A313+1,""))</f>
        <v/>
      </c>
      <c r="B314" s="22">
        <f>IF(A314="","",IFERROR(CHOOSE(WEEKDAY(A314,2),"Lunes","Martes","Miércoles","Jueves","Viernes","Sábado","Domingo"),""))</f>
        <v/>
      </c>
      <c r="C314" s="5">
        <f>IF(A314="","",IF(COUNTIF('Configuración'!$D$2:$D$31,A314)&gt;0,0,IFERROR(CHOOSE(WEEKDAY(A314,2)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4" s="5">
        <f>IF(A314="","",SUMIFS('Agenda'!$J$2:$J$501,'Agenda'!$A$2:$A$501,A314))</f>
        <v/>
      </c>
      <c r="E314" s="5">
        <f>IF(A314="","",C314-D314)</f>
        <v/>
      </c>
      <c r="F314" s="21">
        <f>IFERROR(D314/C314,"")</f>
        <v/>
      </c>
      <c r="G314" s="29">
        <f>IF(A314="","",COUNTIFS('Agenda'!$A$2:$A$501,A314,'Agenda'!$C$2:$C$501,"Reserva",'Agenda'!$I$2:$I$501,"&lt;&gt;",'Agenda'!$I$2:$I$501,"&lt;&gt;Cancelada"))</f>
        <v/>
      </c>
      <c r="H314" s="29">
        <f>IF(A314="","",COUNTIFS('Agenda'!$A$2:$A$501,A314,'Agenda'!$O$2:$O$501,"&lt;&gt;",'Agenda'!$O$2:$O$501,"&lt;&gt;OK"))</f>
        <v/>
      </c>
    </row>
    <row r="315">
      <c r="A315" s="30">
        <f>IF(A314="","",IF(A314+1&lt;='Configuración'!$B$3,A314+1,""))</f>
        <v/>
      </c>
      <c r="B315" s="27">
        <f>IF(A315="","",IFERROR(CHOOSE(WEEKDAY(A315,2),"Lunes","Martes","Miércoles","Jueves","Viernes","Sábado","Domingo"),""))</f>
        <v/>
      </c>
      <c r="C315" s="25">
        <f>IF(A315="","",IF(COUNTIF('Configuración'!$D$2:$D$31,A315)&gt;0,0,IFERROR(CHOOSE(WEEKDAY(A315,2)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5" s="25">
        <f>IF(A315="","",SUMIFS('Agenda'!$J$2:$J$501,'Agenda'!$A$2:$A$501,A315))</f>
        <v/>
      </c>
      <c r="E315" s="25">
        <f>IF(A315="","",C315-D315)</f>
        <v/>
      </c>
      <c r="F315" s="26">
        <f>IFERROR(D315/C315,"")</f>
        <v/>
      </c>
      <c r="G315" s="31">
        <f>IF(A315="","",COUNTIFS('Agenda'!$A$2:$A$501,A315,'Agenda'!$C$2:$C$501,"Reserva",'Agenda'!$I$2:$I$501,"&lt;&gt;",'Agenda'!$I$2:$I$501,"&lt;&gt;Cancelada"))</f>
        <v/>
      </c>
      <c r="H315" s="31">
        <f>IF(A315="","",COUNTIFS('Agenda'!$A$2:$A$501,A315,'Agenda'!$O$2:$O$501,"&lt;&gt;",'Agenda'!$O$2:$O$501,"&lt;&gt;OK"))</f>
        <v/>
      </c>
    </row>
    <row r="316">
      <c r="A316" s="28">
        <f>IF(A315="","",IF(A315+1&lt;='Configuración'!$B$3,A315+1,""))</f>
        <v/>
      </c>
      <c r="B316" s="22">
        <f>IF(A316="","",IFERROR(CHOOSE(WEEKDAY(A316,2),"Lunes","Martes","Miércoles","Jueves","Viernes","Sábado","Domingo"),""))</f>
        <v/>
      </c>
      <c r="C316" s="5">
        <f>IF(A316="","",IF(COUNTIF('Configuración'!$D$2:$D$31,A316)&gt;0,0,IFERROR(CHOOSE(WEEKDAY(A316,2)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6" s="5">
        <f>IF(A316="","",SUMIFS('Agenda'!$J$2:$J$501,'Agenda'!$A$2:$A$501,A316))</f>
        <v/>
      </c>
      <c r="E316" s="5">
        <f>IF(A316="","",C316-D316)</f>
        <v/>
      </c>
      <c r="F316" s="21">
        <f>IFERROR(D316/C316,"")</f>
        <v/>
      </c>
      <c r="G316" s="29">
        <f>IF(A316="","",COUNTIFS('Agenda'!$A$2:$A$501,A316,'Agenda'!$C$2:$C$501,"Reserva",'Agenda'!$I$2:$I$501,"&lt;&gt;",'Agenda'!$I$2:$I$501,"&lt;&gt;Cancelada"))</f>
        <v/>
      </c>
      <c r="H316" s="29">
        <f>IF(A316="","",COUNTIFS('Agenda'!$A$2:$A$501,A316,'Agenda'!$O$2:$O$501,"&lt;&gt;",'Agenda'!$O$2:$O$501,"&lt;&gt;OK"))</f>
        <v/>
      </c>
    </row>
    <row r="317">
      <c r="A317" s="30">
        <f>IF(A316="","",IF(A316+1&lt;='Configuración'!$B$3,A316+1,""))</f>
        <v/>
      </c>
      <c r="B317" s="27">
        <f>IF(A317="","",IFERROR(CHOOSE(WEEKDAY(A317,2),"Lunes","Martes","Miércoles","Jueves","Viernes","Sábado","Domingo"),""))</f>
        <v/>
      </c>
      <c r="C317" s="25">
        <f>IF(A317="","",IF(COUNTIF('Configuración'!$D$2:$D$31,A317)&gt;0,0,IFERROR(CHOOSE(WEEKDAY(A317,2)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7" s="25">
        <f>IF(A317="","",SUMIFS('Agenda'!$J$2:$J$501,'Agenda'!$A$2:$A$501,A317))</f>
        <v/>
      </c>
      <c r="E317" s="25">
        <f>IF(A317="","",C317-D317)</f>
        <v/>
      </c>
      <c r="F317" s="26">
        <f>IFERROR(D317/C317,"")</f>
        <v/>
      </c>
      <c r="G317" s="31">
        <f>IF(A317="","",COUNTIFS('Agenda'!$A$2:$A$501,A317,'Agenda'!$C$2:$C$501,"Reserva",'Agenda'!$I$2:$I$501,"&lt;&gt;",'Agenda'!$I$2:$I$501,"&lt;&gt;Cancelada"))</f>
        <v/>
      </c>
      <c r="H317" s="31">
        <f>IF(A317="","",COUNTIFS('Agenda'!$A$2:$A$501,A317,'Agenda'!$O$2:$O$501,"&lt;&gt;",'Agenda'!$O$2:$O$501,"&lt;&gt;OK"))</f>
        <v/>
      </c>
    </row>
    <row r="318">
      <c r="A318" s="28">
        <f>IF(A317="","",IF(A317+1&lt;='Configuración'!$B$3,A317+1,""))</f>
        <v/>
      </c>
      <c r="B318" s="22">
        <f>IF(A318="","",IFERROR(CHOOSE(WEEKDAY(A318,2),"Lunes","Martes","Miércoles","Jueves","Viernes","Sábado","Domingo"),""))</f>
        <v/>
      </c>
      <c r="C318" s="5">
        <f>IF(A318="","",IF(COUNTIF('Configuración'!$D$2:$D$31,A318)&gt;0,0,IFERROR(CHOOSE(WEEKDAY(A318,2)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8" s="5">
        <f>IF(A318="","",SUMIFS('Agenda'!$J$2:$J$501,'Agenda'!$A$2:$A$501,A318))</f>
        <v/>
      </c>
      <c r="E318" s="5">
        <f>IF(A318="","",C318-D318)</f>
        <v/>
      </c>
      <c r="F318" s="21">
        <f>IFERROR(D318/C318,"")</f>
        <v/>
      </c>
      <c r="G318" s="29">
        <f>IF(A318="","",COUNTIFS('Agenda'!$A$2:$A$501,A318,'Agenda'!$C$2:$C$501,"Reserva",'Agenda'!$I$2:$I$501,"&lt;&gt;",'Agenda'!$I$2:$I$501,"&lt;&gt;Cancelada"))</f>
        <v/>
      </c>
      <c r="H318" s="29">
        <f>IF(A318="","",COUNTIFS('Agenda'!$A$2:$A$501,A318,'Agenda'!$O$2:$O$501,"&lt;&gt;",'Agenda'!$O$2:$O$501,"&lt;&gt;OK"))</f>
        <v/>
      </c>
    </row>
    <row r="319">
      <c r="A319" s="30">
        <f>IF(A318="","",IF(A318+1&lt;='Configuración'!$B$3,A318+1,""))</f>
        <v/>
      </c>
      <c r="B319" s="27">
        <f>IF(A319="","",IFERROR(CHOOSE(WEEKDAY(A319,2),"Lunes","Martes","Miércoles","Jueves","Viernes","Sábado","Domingo"),""))</f>
        <v/>
      </c>
      <c r="C319" s="25">
        <f>IF(A319="","",IF(COUNTIF('Configuración'!$D$2:$D$31,A319)&gt;0,0,IFERROR(CHOOSE(WEEKDAY(A319,2)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19" s="25">
        <f>IF(A319="","",SUMIFS('Agenda'!$J$2:$J$501,'Agenda'!$A$2:$A$501,A319))</f>
        <v/>
      </c>
      <c r="E319" s="25">
        <f>IF(A319="","",C319-D319)</f>
        <v/>
      </c>
      <c r="F319" s="26">
        <f>IFERROR(D319/C319,"")</f>
        <v/>
      </c>
      <c r="G319" s="31">
        <f>IF(A319="","",COUNTIFS('Agenda'!$A$2:$A$501,A319,'Agenda'!$C$2:$C$501,"Reserva",'Agenda'!$I$2:$I$501,"&lt;&gt;",'Agenda'!$I$2:$I$501,"&lt;&gt;Cancelada"))</f>
        <v/>
      </c>
      <c r="H319" s="31">
        <f>IF(A319="","",COUNTIFS('Agenda'!$A$2:$A$501,A319,'Agenda'!$O$2:$O$501,"&lt;&gt;",'Agenda'!$O$2:$O$501,"&lt;&gt;OK"))</f>
        <v/>
      </c>
    </row>
    <row r="320">
      <c r="A320" s="28">
        <f>IF(A319="","",IF(A319+1&lt;='Configuración'!$B$3,A319+1,""))</f>
        <v/>
      </c>
      <c r="B320" s="22">
        <f>IF(A320="","",IFERROR(CHOOSE(WEEKDAY(A320,2),"Lunes","Martes","Miércoles","Jueves","Viernes","Sábado","Domingo"),""))</f>
        <v/>
      </c>
      <c r="C320" s="5">
        <f>IF(A320="","",IF(COUNTIF('Configuración'!$D$2:$D$31,A320)&gt;0,0,IFERROR(CHOOSE(WEEKDAY(A320,2)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0" s="5">
        <f>IF(A320="","",SUMIFS('Agenda'!$J$2:$J$501,'Agenda'!$A$2:$A$501,A320))</f>
        <v/>
      </c>
      <c r="E320" s="5">
        <f>IF(A320="","",C320-D320)</f>
        <v/>
      </c>
      <c r="F320" s="21">
        <f>IFERROR(D320/C320,"")</f>
        <v/>
      </c>
      <c r="G320" s="29">
        <f>IF(A320="","",COUNTIFS('Agenda'!$A$2:$A$501,A320,'Agenda'!$C$2:$C$501,"Reserva",'Agenda'!$I$2:$I$501,"&lt;&gt;",'Agenda'!$I$2:$I$501,"&lt;&gt;Cancelada"))</f>
        <v/>
      </c>
      <c r="H320" s="29">
        <f>IF(A320="","",COUNTIFS('Agenda'!$A$2:$A$501,A320,'Agenda'!$O$2:$O$501,"&lt;&gt;",'Agenda'!$O$2:$O$501,"&lt;&gt;OK"))</f>
        <v/>
      </c>
    </row>
    <row r="321">
      <c r="A321" s="30">
        <f>IF(A320="","",IF(A320+1&lt;='Configuración'!$B$3,A320+1,""))</f>
        <v/>
      </c>
      <c r="B321" s="27">
        <f>IF(A321="","",IFERROR(CHOOSE(WEEKDAY(A321,2),"Lunes","Martes","Miércoles","Jueves","Viernes","Sábado","Domingo"),""))</f>
        <v/>
      </c>
      <c r="C321" s="25">
        <f>IF(A321="","",IF(COUNTIF('Configuración'!$D$2:$D$31,A321)&gt;0,0,IFERROR(CHOOSE(WEEKDAY(A321,2)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1" s="25">
        <f>IF(A321="","",SUMIFS('Agenda'!$J$2:$J$501,'Agenda'!$A$2:$A$501,A321))</f>
        <v/>
      </c>
      <c r="E321" s="25">
        <f>IF(A321="","",C321-D321)</f>
        <v/>
      </c>
      <c r="F321" s="26">
        <f>IFERROR(D321/C321,"")</f>
        <v/>
      </c>
      <c r="G321" s="31">
        <f>IF(A321="","",COUNTIFS('Agenda'!$A$2:$A$501,A321,'Agenda'!$C$2:$C$501,"Reserva",'Agenda'!$I$2:$I$501,"&lt;&gt;",'Agenda'!$I$2:$I$501,"&lt;&gt;Cancelada"))</f>
        <v/>
      </c>
      <c r="H321" s="31">
        <f>IF(A321="","",COUNTIFS('Agenda'!$A$2:$A$501,A321,'Agenda'!$O$2:$O$501,"&lt;&gt;",'Agenda'!$O$2:$O$501,"&lt;&gt;OK"))</f>
        <v/>
      </c>
    </row>
    <row r="322">
      <c r="A322" s="28">
        <f>IF(A321="","",IF(A321+1&lt;='Configuración'!$B$3,A321+1,""))</f>
        <v/>
      </c>
      <c r="B322" s="22">
        <f>IF(A322="","",IFERROR(CHOOSE(WEEKDAY(A322,2),"Lunes","Martes","Miércoles","Jueves","Viernes","Sábado","Domingo"),""))</f>
        <v/>
      </c>
      <c r="C322" s="5">
        <f>IF(A322="","",IF(COUNTIF('Configuración'!$D$2:$D$31,A322)&gt;0,0,IFERROR(CHOOSE(WEEKDAY(A322,2)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2" s="5">
        <f>IF(A322="","",SUMIFS('Agenda'!$J$2:$J$501,'Agenda'!$A$2:$A$501,A322))</f>
        <v/>
      </c>
      <c r="E322" s="5">
        <f>IF(A322="","",C322-D322)</f>
        <v/>
      </c>
      <c r="F322" s="21">
        <f>IFERROR(D322/C322,"")</f>
        <v/>
      </c>
      <c r="G322" s="29">
        <f>IF(A322="","",COUNTIFS('Agenda'!$A$2:$A$501,A322,'Agenda'!$C$2:$C$501,"Reserva",'Agenda'!$I$2:$I$501,"&lt;&gt;",'Agenda'!$I$2:$I$501,"&lt;&gt;Cancelada"))</f>
        <v/>
      </c>
      <c r="H322" s="29">
        <f>IF(A322="","",COUNTIFS('Agenda'!$A$2:$A$501,A322,'Agenda'!$O$2:$O$501,"&lt;&gt;",'Agenda'!$O$2:$O$501,"&lt;&gt;OK"))</f>
        <v/>
      </c>
    </row>
    <row r="323">
      <c r="A323" s="30">
        <f>IF(A322="","",IF(A322+1&lt;='Configuración'!$B$3,A322+1,""))</f>
        <v/>
      </c>
      <c r="B323" s="27">
        <f>IF(A323="","",IFERROR(CHOOSE(WEEKDAY(A323,2),"Lunes","Martes","Miércoles","Jueves","Viernes","Sábado","Domingo"),""))</f>
        <v/>
      </c>
      <c r="C323" s="25">
        <f>IF(A323="","",IF(COUNTIF('Configuración'!$D$2:$D$31,A323)&gt;0,0,IFERROR(CHOOSE(WEEKDAY(A323,2)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3" s="25">
        <f>IF(A323="","",SUMIFS('Agenda'!$J$2:$J$501,'Agenda'!$A$2:$A$501,A323))</f>
        <v/>
      </c>
      <c r="E323" s="25">
        <f>IF(A323="","",C323-D323)</f>
        <v/>
      </c>
      <c r="F323" s="26">
        <f>IFERROR(D323/C323,"")</f>
        <v/>
      </c>
      <c r="G323" s="31">
        <f>IF(A323="","",COUNTIFS('Agenda'!$A$2:$A$501,A323,'Agenda'!$C$2:$C$501,"Reserva",'Agenda'!$I$2:$I$501,"&lt;&gt;",'Agenda'!$I$2:$I$501,"&lt;&gt;Cancelada"))</f>
        <v/>
      </c>
      <c r="H323" s="31">
        <f>IF(A323="","",COUNTIFS('Agenda'!$A$2:$A$501,A323,'Agenda'!$O$2:$O$501,"&lt;&gt;",'Agenda'!$O$2:$O$501,"&lt;&gt;OK"))</f>
        <v/>
      </c>
    </row>
    <row r="324">
      <c r="A324" s="28">
        <f>IF(A323="","",IF(A323+1&lt;='Configuración'!$B$3,A323+1,""))</f>
        <v/>
      </c>
      <c r="B324" s="22">
        <f>IF(A324="","",IFERROR(CHOOSE(WEEKDAY(A324,2),"Lunes","Martes","Miércoles","Jueves","Viernes","Sábado","Domingo"),""))</f>
        <v/>
      </c>
      <c r="C324" s="5">
        <f>IF(A324="","",IF(COUNTIF('Configuración'!$D$2:$D$31,A324)&gt;0,0,IFERROR(CHOOSE(WEEKDAY(A324,2)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4" s="5">
        <f>IF(A324="","",SUMIFS('Agenda'!$J$2:$J$501,'Agenda'!$A$2:$A$501,A324))</f>
        <v/>
      </c>
      <c r="E324" s="5">
        <f>IF(A324="","",C324-D324)</f>
        <v/>
      </c>
      <c r="F324" s="21">
        <f>IFERROR(D324/C324,"")</f>
        <v/>
      </c>
      <c r="G324" s="29">
        <f>IF(A324="","",COUNTIFS('Agenda'!$A$2:$A$501,A324,'Agenda'!$C$2:$C$501,"Reserva",'Agenda'!$I$2:$I$501,"&lt;&gt;",'Agenda'!$I$2:$I$501,"&lt;&gt;Cancelada"))</f>
        <v/>
      </c>
      <c r="H324" s="29">
        <f>IF(A324="","",COUNTIFS('Agenda'!$A$2:$A$501,A324,'Agenda'!$O$2:$O$501,"&lt;&gt;",'Agenda'!$O$2:$O$501,"&lt;&gt;OK"))</f>
        <v/>
      </c>
    </row>
    <row r="325">
      <c r="A325" s="30">
        <f>IF(A324="","",IF(A324+1&lt;='Configuración'!$B$3,A324+1,""))</f>
        <v/>
      </c>
      <c r="B325" s="27">
        <f>IF(A325="","",IFERROR(CHOOSE(WEEKDAY(A325,2),"Lunes","Martes","Miércoles","Jueves","Viernes","Sábado","Domingo"),""))</f>
        <v/>
      </c>
      <c r="C325" s="25">
        <f>IF(A325="","",IF(COUNTIF('Configuración'!$D$2:$D$31,A325)&gt;0,0,IFERROR(CHOOSE(WEEKDAY(A325,2)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5" s="25">
        <f>IF(A325="","",SUMIFS('Agenda'!$J$2:$J$501,'Agenda'!$A$2:$A$501,A325))</f>
        <v/>
      </c>
      <c r="E325" s="25">
        <f>IF(A325="","",C325-D325)</f>
        <v/>
      </c>
      <c r="F325" s="26">
        <f>IFERROR(D325/C325,"")</f>
        <v/>
      </c>
      <c r="G325" s="31">
        <f>IF(A325="","",COUNTIFS('Agenda'!$A$2:$A$501,A325,'Agenda'!$C$2:$C$501,"Reserva",'Agenda'!$I$2:$I$501,"&lt;&gt;",'Agenda'!$I$2:$I$501,"&lt;&gt;Cancelada"))</f>
        <v/>
      </c>
      <c r="H325" s="31">
        <f>IF(A325="","",COUNTIFS('Agenda'!$A$2:$A$501,A325,'Agenda'!$O$2:$O$501,"&lt;&gt;",'Agenda'!$O$2:$O$501,"&lt;&gt;OK"))</f>
        <v/>
      </c>
    </row>
    <row r="326">
      <c r="A326" s="28">
        <f>IF(A325="","",IF(A325+1&lt;='Configuración'!$B$3,A325+1,""))</f>
        <v/>
      </c>
      <c r="B326" s="22">
        <f>IF(A326="","",IFERROR(CHOOSE(WEEKDAY(A326,2),"Lunes","Martes","Miércoles","Jueves","Viernes","Sábado","Domingo"),""))</f>
        <v/>
      </c>
      <c r="C326" s="5">
        <f>IF(A326="","",IF(COUNTIF('Configuración'!$D$2:$D$31,A326)&gt;0,0,IFERROR(CHOOSE(WEEKDAY(A326,2)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6" s="5">
        <f>IF(A326="","",SUMIFS('Agenda'!$J$2:$J$501,'Agenda'!$A$2:$A$501,A326))</f>
        <v/>
      </c>
      <c r="E326" s="5">
        <f>IF(A326="","",C326-D326)</f>
        <v/>
      </c>
      <c r="F326" s="21">
        <f>IFERROR(D326/C326,"")</f>
        <v/>
      </c>
      <c r="G326" s="29">
        <f>IF(A326="","",COUNTIFS('Agenda'!$A$2:$A$501,A326,'Agenda'!$C$2:$C$501,"Reserva",'Agenda'!$I$2:$I$501,"&lt;&gt;",'Agenda'!$I$2:$I$501,"&lt;&gt;Cancelada"))</f>
        <v/>
      </c>
      <c r="H326" s="29">
        <f>IF(A326="","",COUNTIFS('Agenda'!$A$2:$A$501,A326,'Agenda'!$O$2:$O$501,"&lt;&gt;",'Agenda'!$O$2:$O$501,"&lt;&gt;OK"))</f>
        <v/>
      </c>
    </row>
    <row r="327">
      <c r="A327" s="30">
        <f>IF(A326="","",IF(A326+1&lt;='Configuración'!$B$3,A326+1,""))</f>
        <v/>
      </c>
      <c r="B327" s="27">
        <f>IF(A327="","",IFERROR(CHOOSE(WEEKDAY(A327,2),"Lunes","Martes","Miércoles","Jueves","Viernes","Sábado","Domingo"),""))</f>
        <v/>
      </c>
      <c r="C327" s="25">
        <f>IF(A327="","",IF(COUNTIF('Configuración'!$D$2:$D$31,A327)&gt;0,0,IFERROR(CHOOSE(WEEKDAY(A327,2)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7" s="25">
        <f>IF(A327="","",SUMIFS('Agenda'!$J$2:$J$501,'Agenda'!$A$2:$A$501,A327))</f>
        <v/>
      </c>
      <c r="E327" s="25">
        <f>IF(A327="","",C327-D327)</f>
        <v/>
      </c>
      <c r="F327" s="26">
        <f>IFERROR(D327/C327,"")</f>
        <v/>
      </c>
      <c r="G327" s="31">
        <f>IF(A327="","",COUNTIFS('Agenda'!$A$2:$A$501,A327,'Agenda'!$C$2:$C$501,"Reserva",'Agenda'!$I$2:$I$501,"&lt;&gt;",'Agenda'!$I$2:$I$501,"&lt;&gt;Cancelada"))</f>
        <v/>
      </c>
      <c r="H327" s="31">
        <f>IF(A327="","",COUNTIFS('Agenda'!$A$2:$A$501,A327,'Agenda'!$O$2:$O$501,"&lt;&gt;",'Agenda'!$O$2:$O$501,"&lt;&gt;OK"))</f>
        <v/>
      </c>
    </row>
    <row r="328">
      <c r="A328" s="28">
        <f>IF(A327="","",IF(A327+1&lt;='Configuración'!$B$3,A327+1,""))</f>
        <v/>
      </c>
      <c r="B328" s="22">
        <f>IF(A328="","",IFERROR(CHOOSE(WEEKDAY(A328,2),"Lunes","Martes","Miércoles","Jueves","Viernes","Sábado","Domingo"),""))</f>
        <v/>
      </c>
      <c r="C328" s="5">
        <f>IF(A328="","",IF(COUNTIF('Configuración'!$D$2:$D$31,A328)&gt;0,0,IFERROR(CHOOSE(WEEKDAY(A328,2)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8" s="5">
        <f>IF(A328="","",SUMIFS('Agenda'!$J$2:$J$501,'Agenda'!$A$2:$A$501,A328))</f>
        <v/>
      </c>
      <c r="E328" s="5">
        <f>IF(A328="","",C328-D328)</f>
        <v/>
      </c>
      <c r="F328" s="21">
        <f>IFERROR(D328/C328,"")</f>
        <v/>
      </c>
      <c r="G328" s="29">
        <f>IF(A328="","",COUNTIFS('Agenda'!$A$2:$A$501,A328,'Agenda'!$C$2:$C$501,"Reserva",'Agenda'!$I$2:$I$501,"&lt;&gt;",'Agenda'!$I$2:$I$501,"&lt;&gt;Cancelada"))</f>
        <v/>
      </c>
      <c r="H328" s="29">
        <f>IF(A328="","",COUNTIFS('Agenda'!$A$2:$A$501,A328,'Agenda'!$O$2:$O$501,"&lt;&gt;",'Agenda'!$O$2:$O$501,"&lt;&gt;OK"))</f>
        <v/>
      </c>
    </row>
    <row r="329">
      <c r="A329" s="30">
        <f>IF(A328="","",IF(A328+1&lt;='Configuración'!$B$3,A328+1,""))</f>
        <v/>
      </c>
      <c r="B329" s="27">
        <f>IF(A329="","",IFERROR(CHOOSE(WEEKDAY(A329,2),"Lunes","Martes","Miércoles","Jueves","Viernes","Sábado","Domingo"),""))</f>
        <v/>
      </c>
      <c r="C329" s="25">
        <f>IF(A329="","",IF(COUNTIF('Configuración'!$D$2:$D$31,A329)&gt;0,0,IFERROR(CHOOSE(WEEKDAY(A329,2)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29" s="25">
        <f>IF(A329="","",SUMIFS('Agenda'!$J$2:$J$501,'Agenda'!$A$2:$A$501,A329))</f>
        <v/>
      </c>
      <c r="E329" s="25">
        <f>IF(A329="","",C329-D329)</f>
        <v/>
      </c>
      <c r="F329" s="26">
        <f>IFERROR(D329/C329,"")</f>
        <v/>
      </c>
      <c r="G329" s="31">
        <f>IF(A329="","",COUNTIFS('Agenda'!$A$2:$A$501,A329,'Agenda'!$C$2:$C$501,"Reserva",'Agenda'!$I$2:$I$501,"&lt;&gt;",'Agenda'!$I$2:$I$501,"&lt;&gt;Cancelada"))</f>
        <v/>
      </c>
      <c r="H329" s="31">
        <f>IF(A329="","",COUNTIFS('Agenda'!$A$2:$A$501,A329,'Agenda'!$O$2:$O$501,"&lt;&gt;",'Agenda'!$O$2:$O$501,"&lt;&gt;OK"))</f>
        <v/>
      </c>
    </row>
    <row r="330">
      <c r="A330" s="28">
        <f>IF(A329="","",IF(A329+1&lt;='Configuración'!$B$3,A329+1,""))</f>
        <v/>
      </c>
      <c r="B330" s="22">
        <f>IF(A330="","",IFERROR(CHOOSE(WEEKDAY(A330,2),"Lunes","Martes","Miércoles","Jueves","Viernes","Sábado","Domingo"),""))</f>
        <v/>
      </c>
      <c r="C330" s="5">
        <f>IF(A330="","",IF(COUNTIF('Configuración'!$D$2:$D$31,A330)&gt;0,0,IFERROR(CHOOSE(WEEKDAY(A330,2)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0" s="5">
        <f>IF(A330="","",SUMIFS('Agenda'!$J$2:$J$501,'Agenda'!$A$2:$A$501,A330))</f>
        <v/>
      </c>
      <c r="E330" s="5">
        <f>IF(A330="","",C330-D330)</f>
        <v/>
      </c>
      <c r="F330" s="21">
        <f>IFERROR(D330/C330,"")</f>
        <v/>
      </c>
      <c r="G330" s="29">
        <f>IF(A330="","",COUNTIFS('Agenda'!$A$2:$A$501,A330,'Agenda'!$C$2:$C$501,"Reserva",'Agenda'!$I$2:$I$501,"&lt;&gt;",'Agenda'!$I$2:$I$501,"&lt;&gt;Cancelada"))</f>
        <v/>
      </c>
      <c r="H330" s="29">
        <f>IF(A330="","",COUNTIFS('Agenda'!$A$2:$A$501,A330,'Agenda'!$O$2:$O$501,"&lt;&gt;",'Agenda'!$O$2:$O$501,"&lt;&gt;OK"))</f>
        <v/>
      </c>
    </row>
    <row r="331">
      <c r="A331" s="30">
        <f>IF(A330="","",IF(A330+1&lt;='Configuración'!$B$3,A330+1,""))</f>
        <v/>
      </c>
      <c r="B331" s="27">
        <f>IF(A331="","",IFERROR(CHOOSE(WEEKDAY(A331,2),"Lunes","Martes","Miércoles","Jueves","Viernes","Sábado","Domingo"),""))</f>
        <v/>
      </c>
      <c r="C331" s="25">
        <f>IF(A331="","",IF(COUNTIF('Configuración'!$D$2:$D$31,A331)&gt;0,0,IFERROR(CHOOSE(WEEKDAY(A331,2)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1" s="25">
        <f>IF(A331="","",SUMIFS('Agenda'!$J$2:$J$501,'Agenda'!$A$2:$A$501,A331))</f>
        <v/>
      </c>
      <c r="E331" s="25">
        <f>IF(A331="","",C331-D331)</f>
        <v/>
      </c>
      <c r="F331" s="26">
        <f>IFERROR(D331/C331,"")</f>
        <v/>
      </c>
      <c r="G331" s="31">
        <f>IF(A331="","",COUNTIFS('Agenda'!$A$2:$A$501,A331,'Agenda'!$C$2:$C$501,"Reserva",'Agenda'!$I$2:$I$501,"&lt;&gt;",'Agenda'!$I$2:$I$501,"&lt;&gt;Cancelada"))</f>
        <v/>
      </c>
      <c r="H331" s="31">
        <f>IF(A331="","",COUNTIFS('Agenda'!$A$2:$A$501,A331,'Agenda'!$O$2:$O$501,"&lt;&gt;",'Agenda'!$O$2:$O$501,"&lt;&gt;OK"))</f>
        <v/>
      </c>
    </row>
    <row r="332">
      <c r="A332" s="28">
        <f>IF(A331="","",IF(A331+1&lt;='Configuración'!$B$3,A331+1,""))</f>
        <v/>
      </c>
      <c r="B332" s="22">
        <f>IF(A332="","",IFERROR(CHOOSE(WEEKDAY(A332,2),"Lunes","Martes","Miércoles","Jueves","Viernes","Sábado","Domingo"),""))</f>
        <v/>
      </c>
      <c r="C332" s="5">
        <f>IF(A332="","",IF(COUNTIF('Configuración'!$D$2:$D$31,A332)&gt;0,0,IFERROR(CHOOSE(WEEKDAY(A332,2)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2" s="5">
        <f>IF(A332="","",SUMIFS('Agenda'!$J$2:$J$501,'Agenda'!$A$2:$A$501,A332))</f>
        <v/>
      </c>
      <c r="E332" s="5">
        <f>IF(A332="","",C332-D332)</f>
        <v/>
      </c>
      <c r="F332" s="21">
        <f>IFERROR(D332/C332,"")</f>
        <v/>
      </c>
      <c r="G332" s="29">
        <f>IF(A332="","",COUNTIFS('Agenda'!$A$2:$A$501,A332,'Agenda'!$C$2:$C$501,"Reserva",'Agenda'!$I$2:$I$501,"&lt;&gt;",'Agenda'!$I$2:$I$501,"&lt;&gt;Cancelada"))</f>
        <v/>
      </c>
      <c r="H332" s="29">
        <f>IF(A332="","",COUNTIFS('Agenda'!$A$2:$A$501,A332,'Agenda'!$O$2:$O$501,"&lt;&gt;",'Agenda'!$O$2:$O$501,"&lt;&gt;OK"))</f>
        <v/>
      </c>
    </row>
    <row r="333">
      <c r="A333" s="30">
        <f>IF(A332="","",IF(A332+1&lt;='Configuración'!$B$3,A332+1,""))</f>
        <v/>
      </c>
      <c r="B333" s="27">
        <f>IF(A333="","",IFERROR(CHOOSE(WEEKDAY(A333,2),"Lunes","Martes","Miércoles","Jueves","Viernes","Sábado","Domingo"),""))</f>
        <v/>
      </c>
      <c r="C333" s="25">
        <f>IF(A333="","",IF(COUNTIF('Configuración'!$D$2:$D$31,A333)&gt;0,0,IFERROR(CHOOSE(WEEKDAY(A333,2)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3" s="25">
        <f>IF(A333="","",SUMIFS('Agenda'!$J$2:$J$501,'Agenda'!$A$2:$A$501,A333))</f>
        <v/>
      </c>
      <c r="E333" s="25">
        <f>IF(A333="","",C333-D333)</f>
        <v/>
      </c>
      <c r="F333" s="26">
        <f>IFERROR(D333/C333,"")</f>
        <v/>
      </c>
      <c r="G333" s="31">
        <f>IF(A333="","",COUNTIFS('Agenda'!$A$2:$A$501,A333,'Agenda'!$C$2:$C$501,"Reserva",'Agenda'!$I$2:$I$501,"&lt;&gt;",'Agenda'!$I$2:$I$501,"&lt;&gt;Cancelada"))</f>
        <v/>
      </c>
      <c r="H333" s="31">
        <f>IF(A333="","",COUNTIFS('Agenda'!$A$2:$A$501,A333,'Agenda'!$O$2:$O$501,"&lt;&gt;",'Agenda'!$O$2:$O$501,"&lt;&gt;OK"))</f>
        <v/>
      </c>
    </row>
    <row r="334">
      <c r="A334" s="28">
        <f>IF(A333="","",IF(A333+1&lt;='Configuración'!$B$3,A333+1,""))</f>
        <v/>
      </c>
      <c r="B334" s="22">
        <f>IF(A334="","",IFERROR(CHOOSE(WEEKDAY(A334,2),"Lunes","Martes","Miércoles","Jueves","Viernes","Sábado","Domingo"),""))</f>
        <v/>
      </c>
      <c r="C334" s="5">
        <f>IF(A334="","",IF(COUNTIF('Configuración'!$D$2:$D$31,A334)&gt;0,0,IFERROR(CHOOSE(WEEKDAY(A334,2)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4" s="5">
        <f>IF(A334="","",SUMIFS('Agenda'!$J$2:$J$501,'Agenda'!$A$2:$A$501,A334))</f>
        <v/>
      </c>
      <c r="E334" s="5">
        <f>IF(A334="","",C334-D334)</f>
        <v/>
      </c>
      <c r="F334" s="21">
        <f>IFERROR(D334/C334,"")</f>
        <v/>
      </c>
      <c r="G334" s="29">
        <f>IF(A334="","",COUNTIFS('Agenda'!$A$2:$A$501,A334,'Agenda'!$C$2:$C$501,"Reserva",'Agenda'!$I$2:$I$501,"&lt;&gt;",'Agenda'!$I$2:$I$501,"&lt;&gt;Cancelada"))</f>
        <v/>
      </c>
      <c r="H334" s="29">
        <f>IF(A334="","",COUNTIFS('Agenda'!$A$2:$A$501,A334,'Agenda'!$O$2:$O$501,"&lt;&gt;",'Agenda'!$O$2:$O$501,"&lt;&gt;OK"))</f>
        <v/>
      </c>
    </row>
    <row r="335">
      <c r="A335" s="30">
        <f>IF(A334="","",IF(A334+1&lt;='Configuración'!$B$3,A334+1,""))</f>
        <v/>
      </c>
      <c r="B335" s="27">
        <f>IF(A335="","",IFERROR(CHOOSE(WEEKDAY(A335,2),"Lunes","Martes","Miércoles","Jueves","Viernes","Sábado","Domingo"),""))</f>
        <v/>
      </c>
      <c r="C335" s="25">
        <f>IF(A335="","",IF(COUNTIF('Configuración'!$D$2:$D$31,A335)&gt;0,0,IFERROR(CHOOSE(WEEKDAY(A335,2)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5" s="25">
        <f>IF(A335="","",SUMIFS('Agenda'!$J$2:$J$501,'Agenda'!$A$2:$A$501,A335))</f>
        <v/>
      </c>
      <c r="E335" s="25">
        <f>IF(A335="","",C335-D335)</f>
        <v/>
      </c>
      <c r="F335" s="26">
        <f>IFERROR(D335/C335,"")</f>
        <v/>
      </c>
      <c r="G335" s="31">
        <f>IF(A335="","",COUNTIFS('Agenda'!$A$2:$A$501,A335,'Agenda'!$C$2:$C$501,"Reserva",'Agenda'!$I$2:$I$501,"&lt;&gt;",'Agenda'!$I$2:$I$501,"&lt;&gt;Cancelada"))</f>
        <v/>
      </c>
      <c r="H335" s="31">
        <f>IF(A335="","",COUNTIFS('Agenda'!$A$2:$A$501,A335,'Agenda'!$O$2:$O$501,"&lt;&gt;",'Agenda'!$O$2:$O$501,"&lt;&gt;OK"))</f>
        <v/>
      </c>
    </row>
    <row r="336">
      <c r="A336" s="28">
        <f>IF(A335="","",IF(A335+1&lt;='Configuración'!$B$3,A335+1,""))</f>
        <v/>
      </c>
      <c r="B336" s="22">
        <f>IF(A336="","",IFERROR(CHOOSE(WEEKDAY(A336,2),"Lunes","Martes","Miércoles","Jueves","Viernes","Sábado","Domingo"),""))</f>
        <v/>
      </c>
      <c r="C336" s="5">
        <f>IF(A336="","",IF(COUNTIF('Configuración'!$D$2:$D$31,A336)&gt;0,0,IFERROR(CHOOSE(WEEKDAY(A336,2)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6" s="5">
        <f>IF(A336="","",SUMIFS('Agenda'!$J$2:$J$501,'Agenda'!$A$2:$A$501,A336))</f>
        <v/>
      </c>
      <c r="E336" s="5">
        <f>IF(A336="","",C336-D336)</f>
        <v/>
      </c>
      <c r="F336" s="21">
        <f>IFERROR(D336/C336,"")</f>
        <v/>
      </c>
      <c r="G336" s="29">
        <f>IF(A336="","",COUNTIFS('Agenda'!$A$2:$A$501,A336,'Agenda'!$C$2:$C$501,"Reserva",'Agenda'!$I$2:$I$501,"&lt;&gt;",'Agenda'!$I$2:$I$501,"&lt;&gt;Cancelada"))</f>
        <v/>
      </c>
      <c r="H336" s="29">
        <f>IF(A336="","",COUNTIFS('Agenda'!$A$2:$A$501,A336,'Agenda'!$O$2:$O$501,"&lt;&gt;",'Agenda'!$O$2:$O$501,"&lt;&gt;OK"))</f>
        <v/>
      </c>
    </row>
    <row r="337">
      <c r="A337" s="30">
        <f>IF(A336="","",IF(A336+1&lt;='Configuración'!$B$3,A336+1,""))</f>
        <v/>
      </c>
      <c r="B337" s="27">
        <f>IF(A337="","",IFERROR(CHOOSE(WEEKDAY(A337,2),"Lunes","Martes","Miércoles","Jueves","Viernes","Sábado","Domingo"),""))</f>
        <v/>
      </c>
      <c r="C337" s="25">
        <f>IF(A337="","",IF(COUNTIF('Configuración'!$D$2:$D$31,A337)&gt;0,0,IFERROR(CHOOSE(WEEKDAY(A337,2)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7" s="25">
        <f>IF(A337="","",SUMIFS('Agenda'!$J$2:$J$501,'Agenda'!$A$2:$A$501,A337))</f>
        <v/>
      </c>
      <c r="E337" s="25">
        <f>IF(A337="","",C337-D337)</f>
        <v/>
      </c>
      <c r="F337" s="26">
        <f>IFERROR(D337/C337,"")</f>
        <v/>
      </c>
      <c r="G337" s="31">
        <f>IF(A337="","",COUNTIFS('Agenda'!$A$2:$A$501,A337,'Agenda'!$C$2:$C$501,"Reserva",'Agenda'!$I$2:$I$501,"&lt;&gt;",'Agenda'!$I$2:$I$501,"&lt;&gt;Cancelada"))</f>
        <v/>
      </c>
      <c r="H337" s="31">
        <f>IF(A337="","",COUNTIFS('Agenda'!$A$2:$A$501,A337,'Agenda'!$O$2:$O$501,"&lt;&gt;",'Agenda'!$O$2:$O$501,"&lt;&gt;OK"))</f>
        <v/>
      </c>
    </row>
    <row r="338">
      <c r="A338" s="28">
        <f>IF(A337="","",IF(A337+1&lt;='Configuración'!$B$3,A337+1,""))</f>
        <v/>
      </c>
      <c r="B338" s="22">
        <f>IF(A338="","",IFERROR(CHOOSE(WEEKDAY(A338,2),"Lunes","Martes","Miércoles","Jueves","Viernes","Sábado","Domingo"),""))</f>
        <v/>
      </c>
      <c r="C338" s="5">
        <f>IF(A338="","",IF(COUNTIF('Configuración'!$D$2:$D$31,A338)&gt;0,0,IFERROR(CHOOSE(WEEKDAY(A338,2)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8" s="5">
        <f>IF(A338="","",SUMIFS('Agenda'!$J$2:$J$501,'Agenda'!$A$2:$A$501,A338))</f>
        <v/>
      </c>
      <c r="E338" s="5">
        <f>IF(A338="","",C338-D338)</f>
        <v/>
      </c>
      <c r="F338" s="21">
        <f>IFERROR(D338/C338,"")</f>
        <v/>
      </c>
      <c r="G338" s="29">
        <f>IF(A338="","",COUNTIFS('Agenda'!$A$2:$A$501,A338,'Agenda'!$C$2:$C$501,"Reserva",'Agenda'!$I$2:$I$501,"&lt;&gt;",'Agenda'!$I$2:$I$501,"&lt;&gt;Cancelada"))</f>
        <v/>
      </c>
      <c r="H338" s="29">
        <f>IF(A338="","",COUNTIFS('Agenda'!$A$2:$A$501,A338,'Agenda'!$O$2:$O$501,"&lt;&gt;",'Agenda'!$O$2:$O$501,"&lt;&gt;OK"))</f>
        <v/>
      </c>
    </row>
    <row r="339">
      <c r="A339" s="30">
        <f>IF(A338="","",IF(A338+1&lt;='Configuración'!$B$3,A338+1,""))</f>
        <v/>
      </c>
      <c r="B339" s="27">
        <f>IF(A339="","",IFERROR(CHOOSE(WEEKDAY(A339,2),"Lunes","Martes","Miércoles","Jueves","Viernes","Sábado","Domingo"),""))</f>
        <v/>
      </c>
      <c r="C339" s="25">
        <f>IF(A339="","",IF(COUNTIF('Configuración'!$D$2:$D$31,A339)&gt;0,0,IFERROR(CHOOSE(WEEKDAY(A339,2)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39" s="25">
        <f>IF(A339="","",SUMIFS('Agenda'!$J$2:$J$501,'Agenda'!$A$2:$A$501,A339))</f>
        <v/>
      </c>
      <c r="E339" s="25">
        <f>IF(A339="","",C339-D339)</f>
        <v/>
      </c>
      <c r="F339" s="26">
        <f>IFERROR(D339/C339,"")</f>
        <v/>
      </c>
      <c r="G339" s="31">
        <f>IF(A339="","",COUNTIFS('Agenda'!$A$2:$A$501,A339,'Agenda'!$C$2:$C$501,"Reserva",'Agenda'!$I$2:$I$501,"&lt;&gt;",'Agenda'!$I$2:$I$501,"&lt;&gt;Cancelada"))</f>
        <v/>
      </c>
      <c r="H339" s="31">
        <f>IF(A339="","",COUNTIFS('Agenda'!$A$2:$A$501,A339,'Agenda'!$O$2:$O$501,"&lt;&gt;",'Agenda'!$O$2:$O$501,"&lt;&gt;OK"))</f>
        <v/>
      </c>
    </row>
    <row r="340">
      <c r="A340" s="28">
        <f>IF(A339="","",IF(A339+1&lt;='Configuración'!$B$3,A339+1,""))</f>
        <v/>
      </c>
      <c r="B340" s="22">
        <f>IF(A340="","",IFERROR(CHOOSE(WEEKDAY(A340,2),"Lunes","Martes","Miércoles","Jueves","Viernes","Sábado","Domingo"),""))</f>
        <v/>
      </c>
      <c r="C340" s="5">
        <f>IF(A340="","",IF(COUNTIF('Configuración'!$D$2:$D$31,A340)&gt;0,0,IFERROR(CHOOSE(WEEKDAY(A340,2)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0" s="5">
        <f>IF(A340="","",SUMIFS('Agenda'!$J$2:$J$501,'Agenda'!$A$2:$A$501,A340))</f>
        <v/>
      </c>
      <c r="E340" s="5">
        <f>IF(A340="","",C340-D340)</f>
        <v/>
      </c>
      <c r="F340" s="21">
        <f>IFERROR(D340/C340,"")</f>
        <v/>
      </c>
      <c r="G340" s="29">
        <f>IF(A340="","",COUNTIFS('Agenda'!$A$2:$A$501,A340,'Agenda'!$C$2:$C$501,"Reserva",'Agenda'!$I$2:$I$501,"&lt;&gt;",'Agenda'!$I$2:$I$501,"&lt;&gt;Cancelada"))</f>
        <v/>
      </c>
      <c r="H340" s="29">
        <f>IF(A340="","",COUNTIFS('Agenda'!$A$2:$A$501,A340,'Agenda'!$O$2:$O$501,"&lt;&gt;",'Agenda'!$O$2:$O$501,"&lt;&gt;OK"))</f>
        <v/>
      </c>
    </row>
    <row r="341">
      <c r="A341" s="30">
        <f>IF(A340="","",IF(A340+1&lt;='Configuración'!$B$3,A340+1,""))</f>
        <v/>
      </c>
      <c r="B341" s="27">
        <f>IF(A341="","",IFERROR(CHOOSE(WEEKDAY(A341,2),"Lunes","Martes","Miércoles","Jueves","Viernes","Sábado","Domingo"),""))</f>
        <v/>
      </c>
      <c r="C341" s="25">
        <f>IF(A341="","",IF(COUNTIF('Configuración'!$D$2:$D$31,A341)&gt;0,0,IFERROR(CHOOSE(WEEKDAY(A341,2)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1" s="25">
        <f>IF(A341="","",SUMIFS('Agenda'!$J$2:$J$501,'Agenda'!$A$2:$A$501,A341))</f>
        <v/>
      </c>
      <c r="E341" s="25">
        <f>IF(A341="","",C341-D341)</f>
        <v/>
      </c>
      <c r="F341" s="26">
        <f>IFERROR(D341/C341,"")</f>
        <v/>
      </c>
      <c r="G341" s="31">
        <f>IF(A341="","",COUNTIFS('Agenda'!$A$2:$A$501,A341,'Agenda'!$C$2:$C$501,"Reserva",'Agenda'!$I$2:$I$501,"&lt;&gt;",'Agenda'!$I$2:$I$501,"&lt;&gt;Cancelada"))</f>
        <v/>
      </c>
      <c r="H341" s="31">
        <f>IF(A341="","",COUNTIFS('Agenda'!$A$2:$A$501,A341,'Agenda'!$O$2:$O$501,"&lt;&gt;",'Agenda'!$O$2:$O$501,"&lt;&gt;OK"))</f>
        <v/>
      </c>
    </row>
    <row r="342">
      <c r="A342" s="28">
        <f>IF(A341="","",IF(A341+1&lt;='Configuración'!$B$3,A341+1,""))</f>
        <v/>
      </c>
      <c r="B342" s="22">
        <f>IF(A342="","",IFERROR(CHOOSE(WEEKDAY(A342,2),"Lunes","Martes","Miércoles","Jueves","Viernes","Sábado","Domingo"),""))</f>
        <v/>
      </c>
      <c r="C342" s="5">
        <f>IF(A342="","",IF(COUNTIF('Configuración'!$D$2:$D$31,A342)&gt;0,0,IFERROR(CHOOSE(WEEKDAY(A342,2)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2" s="5">
        <f>IF(A342="","",SUMIFS('Agenda'!$J$2:$J$501,'Agenda'!$A$2:$A$501,A342))</f>
        <v/>
      </c>
      <c r="E342" s="5">
        <f>IF(A342="","",C342-D342)</f>
        <v/>
      </c>
      <c r="F342" s="21">
        <f>IFERROR(D342/C342,"")</f>
        <v/>
      </c>
      <c r="G342" s="29">
        <f>IF(A342="","",COUNTIFS('Agenda'!$A$2:$A$501,A342,'Agenda'!$C$2:$C$501,"Reserva",'Agenda'!$I$2:$I$501,"&lt;&gt;",'Agenda'!$I$2:$I$501,"&lt;&gt;Cancelada"))</f>
        <v/>
      </c>
      <c r="H342" s="29">
        <f>IF(A342="","",COUNTIFS('Agenda'!$A$2:$A$501,A342,'Agenda'!$O$2:$O$501,"&lt;&gt;",'Agenda'!$O$2:$O$501,"&lt;&gt;OK"))</f>
        <v/>
      </c>
    </row>
    <row r="343">
      <c r="A343" s="30">
        <f>IF(A342="","",IF(A342+1&lt;='Configuración'!$B$3,A342+1,""))</f>
        <v/>
      </c>
      <c r="B343" s="27">
        <f>IF(A343="","",IFERROR(CHOOSE(WEEKDAY(A343,2),"Lunes","Martes","Miércoles","Jueves","Viernes","Sábado","Domingo"),""))</f>
        <v/>
      </c>
      <c r="C343" s="25">
        <f>IF(A343="","",IF(COUNTIF('Configuración'!$D$2:$D$31,A343)&gt;0,0,IFERROR(CHOOSE(WEEKDAY(A343,2)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3" s="25">
        <f>IF(A343="","",SUMIFS('Agenda'!$J$2:$J$501,'Agenda'!$A$2:$A$501,A343))</f>
        <v/>
      </c>
      <c r="E343" s="25">
        <f>IF(A343="","",C343-D343)</f>
        <v/>
      </c>
      <c r="F343" s="26">
        <f>IFERROR(D343/C343,"")</f>
        <v/>
      </c>
      <c r="G343" s="31">
        <f>IF(A343="","",COUNTIFS('Agenda'!$A$2:$A$501,A343,'Agenda'!$C$2:$C$501,"Reserva",'Agenda'!$I$2:$I$501,"&lt;&gt;",'Agenda'!$I$2:$I$501,"&lt;&gt;Cancelada"))</f>
        <v/>
      </c>
      <c r="H343" s="31">
        <f>IF(A343="","",COUNTIFS('Agenda'!$A$2:$A$501,A343,'Agenda'!$O$2:$O$501,"&lt;&gt;",'Agenda'!$O$2:$O$501,"&lt;&gt;OK"))</f>
        <v/>
      </c>
    </row>
    <row r="344">
      <c r="A344" s="28">
        <f>IF(A343="","",IF(A343+1&lt;='Configuración'!$B$3,A343+1,""))</f>
        <v/>
      </c>
      <c r="B344" s="22">
        <f>IF(A344="","",IFERROR(CHOOSE(WEEKDAY(A344,2),"Lunes","Martes","Miércoles","Jueves","Viernes","Sábado","Domingo"),""))</f>
        <v/>
      </c>
      <c r="C344" s="5">
        <f>IF(A344="","",IF(COUNTIF('Configuración'!$D$2:$D$31,A344)&gt;0,0,IFERROR(CHOOSE(WEEKDAY(A344,2)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4" s="5">
        <f>IF(A344="","",SUMIFS('Agenda'!$J$2:$J$501,'Agenda'!$A$2:$A$501,A344))</f>
        <v/>
      </c>
      <c r="E344" s="5">
        <f>IF(A344="","",C344-D344)</f>
        <v/>
      </c>
      <c r="F344" s="21">
        <f>IFERROR(D344/C344,"")</f>
        <v/>
      </c>
      <c r="G344" s="29">
        <f>IF(A344="","",COUNTIFS('Agenda'!$A$2:$A$501,A344,'Agenda'!$C$2:$C$501,"Reserva",'Agenda'!$I$2:$I$501,"&lt;&gt;",'Agenda'!$I$2:$I$501,"&lt;&gt;Cancelada"))</f>
        <v/>
      </c>
      <c r="H344" s="29">
        <f>IF(A344="","",COUNTIFS('Agenda'!$A$2:$A$501,A344,'Agenda'!$O$2:$O$501,"&lt;&gt;",'Agenda'!$O$2:$O$501,"&lt;&gt;OK"))</f>
        <v/>
      </c>
    </row>
    <row r="345">
      <c r="A345" s="30">
        <f>IF(A344="","",IF(A344+1&lt;='Configuración'!$B$3,A344+1,""))</f>
        <v/>
      </c>
      <c r="B345" s="27">
        <f>IF(A345="","",IFERROR(CHOOSE(WEEKDAY(A345,2),"Lunes","Martes","Miércoles","Jueves","Viernes","Sábado","Domingo"),""))</f>
        <v/>
      </c>
      <c r="C345" s="25">
        <f>IF(A345="","",IF(COUNTIF('Configuración'!$D$2:$D$31,A345)&gt;0,0,IFERROR(CHOOSE(WEEKDAY(A345,2)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5" s="25">
        <f>IF(A345="","",SUMIFS('Agenda'!$J$2:$J$501,'Agenda'!$A$2:$A$501,A345))</f>
        <v/>
      </c>
      <c r="E345" s="25">
        <f>IF(A345="","",C345-D345)</f>
        <v/>
      </c>
      <c r="F345" s="26">
        <f>IFERROR(D345/C345,"")</f>
        <v/>
      </c>
      <c r="G345" s="31">
        <f>IF(A345="","",COUNTIFS('Agenda'!$A$2:$A$501,A345,'Agenda'!$C$2:$C$501,"Reserva",'Agenda'!$I$2:$I$501,"&lt;&gt;",'Agenda'!$I$2:$I$501,"&lt;&gt;Cancelada"))</f>
        <v/>
      </c>
      <c r="H345" s="31">
        <f>IF(A345="","",COUNTIFS('Agenda'!$A$2:$A$501,A345,'Agenda'!$O$2:$O$501,"&lt;&gt;",'Agenda'!$O$2:$O$501,"&lt;&gt;OK"))</f>
        <v/>
      </c>
    </row>
    <row r="346">
      <c r="A346" s="28">
        <f>IF(A345="","",IF(A345+1&lt;='Configuración'!$B$3,A345+1,""))</f>
        <v/>
      </c>
      <c r="B346" s="22">
        <f>IF(A346="","",IFERROR(CHOOSE(WEEKDAY(A346,2),"Lunes","Martes","Miércoles","Jueves","Viernes","Sábado","Domingo"),""))</f>
        <v/>
      </c>
      <c r="C346" s="5">
        <f>IF(A346="","",IF(COUNTIF('Configuración'!$D$2:$D$31,A346)&gt;0,0,IFERROR(CHOOSE(WEEKDAY(A346,2)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6" s="5">
        <f>IF(A346="","",SUMIFS('Agenda'!$J$2:$J$501,'Agenda'!$A$2:$A$501,A346))</f>
        <v/>
      </c>
      <c r="E346" s="5">
        <f>IF(A346="","",C346-D346)</f>
        <v/>
      </c>
      <c r="F346" s="21">
        <f>IFERROR(D346/C346,"")</f>
        <v/>
      </c>
      <c r="G346" s="29">
        <f>IF(A346="","",COUNTIFS('Agenda'!$A$2:$A$501,A346,'Agenda'!$C$2:$C$501,"Reserva",'Agenda'!$I$2:$I$501,"&lt;&gt;",'Agenda'!$I$2:$I$501,"&lt;&gt;Cancelada"))</f>
        <v/>
      </c>
      <c r="H346" s="29">
        <f>IF(A346="","",COUNTIFS('Agenda'!$A$2:$A$501,A346,'Agenda'!$O$2:$O$501,"&lt;&gt;",'Agenda'!$O$2:$O$501,"&lt;&gt;OK"))</f>
        <v/>
      </c>
    </row>
    <row r="347">
      <c r="A347" s="30">
        <f>IF(A346="","",IF(A346+1&lt;='Configuración'!$B$3,A346+1,""))</f>
        <v/>
      </c>
      <c r="B347" s="27">
        <f>IF(A347="","",IFERROR(CHOOSE(WEEKDAY(A347,2),"Lunes","Martes","Miércoles","Jueves","Viernes","Sábado","Domingo"),""))</f>
        <v/>
      </c>
      <c r="C347" s="25">
        <f>IF(A347="","",IF(COUNTIF('Configuración'!$D$2:$D$31,A347)&gt;0,0,IFERROR(CHOOSE(WEEKDAY(A347,2)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7" s="25">
        <f>IF(A347="","",SUMIFS('Agenda'!$J$2:$J$501,'Agenda'!$A$2:$A$501,A347))</f>
        <v/>
      </c>
      <c r="E347" s="25">
        <f>IF(A347="","",C347-D347)</f>
        <v/>
      </c>
      <c r="F347" s="26">
        <f>IFERROR(D347/C347,"")</f>
        <v/>
      </c>
      <c r="G347" s="31">
        <f>IF(A347="","",COUNTIFS('Agenda'!$A$2:$A$501,A347,'Agenda'!$C$2:$C$501,"Reserva",'Agenda'!$I$2:$I$501,"&lt;&gt;",'Agenda'!$I$2:$I$501,"&lt;&gt;Cancelada"))</f>
        <v/>
      </c>
      <c r="H347" s="31">
        <f>IF(A347="","",COUNTIFS('Agenda'!$A$2:$A$501,A347,'Agenda'!$O$2:$O$501,"&lt;&gt;",'Agenda'!$O$2:$O$501,"&lt;&gt;OK"))</f>
        <v/>
      </c>
    </row>
    <row r="348">
      <c r="A348" s="28">
        <f>IF(A347="","",IF(A347+1&lt;='Configuración'!$B$3,A347+1,""))</f>
        <v/>
      </c>
      <c r="B348" s="22">
        <f>IF(A348="","",IFERROR(CHOOSE(WEEKDAY(A348,2),"Lunes","Martes","Miércoles","Jueves","Viernes","Sábado","Domingo"),""))</f>
        <v/>
      </c>
      <c r="C348" s="5">
        <f>IF(A348="","",IF(COUNTIF('Configuración'!$D$2:$D$31,A348)&gt;0,0,IFERROR(CHOOSE(WEEKDAY(A348,2)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8" s="5">
        <f>IF(A348="","",SUMIFS('Agenda'!$J$2:$J$501,'Agenda'!$A$2:$A$501,A348))</f>
        <v/>
      </c>
      <c r="E348" s="5">
        <f>IF(A348="","",C348-D348)</f>
        <v/>
      </c>
      <c r="F348" s="21">
        <f>IFERROR(D348/C348,"")</f>
        <v/>
      </c>
      <c r="G348" s="29">
        <f>IF(A348="","",COUNTIFS('Agenda'!$A$2:$A$501,A348,'Agenda'!$C$2:$C$501,"Reserva",'Agenda'!$I$2:$I$501,"&lt;&gt;",'Agenda'!$I$2:$I$501,"&lt;&gt;Cancelada"))</f>
        <v/>
      </c>
      <c r="H348" s="29">
        <f>IF(A348="","",COUNTIFS('Agenda'!$A$2:$A$501,A348,'Agenda'!$O$2:$O$501,"&lt;&gt;",'Agenda'!$O$2:$O$501,"&lt;&gt;OK"))</f>
        <v/>
      </c>
    </row>
    <row r="349">
      <c r="A349" s="30">
        <f>IF(A348="","",IF(A348+1&lt;='Configuración'!$B$3,A348+1,""))</f>
        <v/>
      </c>
      <c r="B349" s="27">
        <f>IF(A349="","",IFERROR(CHOOSE(WEEKDAY(A349,2),"Lunes","Martes","Miércoles","Jueves","Viernes","Sábado","Domingo"),""))</f>
        <v/>
      </c>
      <c r="C349" s="25">
        <f>IF(A349="","",IF(COUNTIF('Configuración'!$D$2:$D$31,A349)&gt;0,0,IFERROR(CHOOSE(WEEKDAY(A349,2)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49" s="25">
        <f>IF(A349="","",SUMIFS('Agenda'!$J$2:$J$501,'Agenda'!$A$2:$A$501,A349))</f>
        <v/>
      </c>
      <c r="E349" s="25">
        <f>IF(A349="","",C349-D349)</f>
        <v/>
      </c>
      <c r="F349" s="26">
        <f>IFERROR(D349/C349,"")</f>
        <v/>
      </c>
      <c r="G349" s="31">
        <f>IF(A349="","",COUNTIFS('Agenda'!$A$2:$A$501,A349,'Agenda'!$C$2:$C$501,"Reserva",'Agenda'!$I$2:$I$501,"&lt;&gt;",'Agenda'!$I$2:$I$501,"&lt;&gt;Cancelada"))</f>
        <v/>
      </c>
      <c r="H349" s="31">
        <f>IF(A349="","",COUNTIFS('Agenda'!$A$2:$A$501,A349,'Agenda'!$O$2:$O$501,"&lt;&gt;",'Agenda'!$O$2:$O$501,"&lt;&gt;OK"))</f>
        <v/>
      </c>
    </row>
    <row r="350">
      <c r="A350" s="28">
        <f>IF(A349="","",IF(A349+1&lt;='Configuración'!$B$3,A349+1,""))</f>
        <v/>
      </c>
      <c r="B350" s="22">
        <f>IF(A350="","",IFERROR(CHOOSE(WEEKDAY(A350,2),"Lunes","Martes","Miércoles","Jueves","Viernes","Sábado","Domingo"),""))</f>
        <v/>
      </c>
      <c r="C350" s="5">
        <f>IF(A350="","",IF(COUNTIF('Configuración'!$D$2:$D$31,A350)&gt;0,0,IFERROR(CHOOSE(WEEKDAY(A350,2)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0" s="5">
        <f>IF(A350="","",SUMIFS('Agenda'!$J$2:$J$501,'Agenda'!$A$2:$A$501,A350))</f>
        <v/>
      </c>
      <c r="E350" s="5">
        <f>IF(A350="","",C350-D350)</f>
        <v/>
      </c>
      <c r="F350" s="21">
        <f>IFERROR(D350/C350,"")</f>
        <v/>
      </c>
      <c r="G350" s="29">
        <f>IF(A350="","",COUNTIFS('Agenda'!$A$2:$A$501,A350,'Agenda'!$C$2:$C$501,"Reserva",'Agenda'!$I$2:$I$501,"&lt;&gt;",'Agenda'!$I$2:$I$501,"&lt;&gt;Cancelada"))</f>
        <v/>
      </c>
      <c r="H350" s="29">
        <f>IF(A350="","",COUNTIFS('Agenda'!$A$2:$A$501,A350,'Agenda'!$O$2:$O$501,"&lt;&gt;",'Agenda'!$O$2:$O$501,"&lt;&gt;OK"))</f>
        <v/>
      </c>
    </row>
    <row r="351">
      <c r="A351" s="30">
        <f>IF(A350="","",IF(A350+1&lt;='Configuración'!$B$3,A350+1,""))</f>
        <v/>
      </c>
      <c r="B351" s="27">
        <f>IF(A351="","",IFERROR(CHOOSE(WEEKDAY(A351,2),"Lunes","Martes","Miércoles","Jueves","Viernes","Sábado","Domingo"),""))</f>
        <v/>
      </c>
      <c r="C351" s="25">
        <f>IF(A351="","",IF(COUNTIF('Configuración'!$D$2:$D$31,A351)&gt;0,0,IFERROR(CHOOSE(WEEKDAY(A351,2)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1" s="25">
        <f>IF(A351="","",SUMIFS('Agenda'!$J$2:$J$501,'Agenda'!$A$2:$A$501,A351))</f>
        <v/>
      </c>
      <c r="E351" s="25">
        <f>IF(A351="","",C351-D351)</f>
        <v/>
      </c>
      <c r="F351" s="26">
        <f>IFERROR(D351/C351,"")</f>
        <v/>
      </c>
      <c r="G351" s="31">
        <f>IF(A351="","",COUNTIFS('Agenda'!$A$2:$A$501,A351,'Agenda'!$C$2:$C$501,"Reserva",'Agenda'!$I$2:$I$501,"&lt;&gt;",'Agenda'!$I$2:$I$501,"&lt;&gt;Cancelada"))</f>
        <v/>
      </c>
      <c r="H351" s="31">
        <f>IF(A351="","",COUNTIFS('Agenda'!$A$2:$A$501,A351,'Agenda'!$O$2:$O$501,"&lt;&gt;",'Agenda'!$O$2:$O$501,"&lt;&gt;OK"))</f>
        <v/>
      </c>
    </row>
    <row r="352">
      <c r="A352" s="28">
        <f>IF(A351="","",IF(A351+1&lt;='Configuración'!$B$3,A351+1,""))</f>
        <v/>
      </c>
      <c r="B352" s="22">
        <f>IF(A352="","",IFERROR(CHOOSE(WEEKDAY(A352,2),"Lunes","Martes","Miércoles","Jueves","Viernes","Sábado","Domingo"),""))</f>
        <v/>
      </c>
      <c r="C352" s="5">
        <f>IF(A352="","",IF(COUNTIF('Configuración'!$D$2:$D$31,A352)&gt;0,0,IFERROR(CHOOSE(WEEKDAY(A352,2)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2" s="5">
        <f>IF(A352="","",SUMIFS('Agenda'!$J$2:$J$501,'Agenda'!$A$2:$A$501,A352))</f>
        <v/>
      </c>
      <c r="E352" s="5">
        <f>IF(A352="","",C352-D352)</f>
        <v/>
      </c>
      <c r="F352" s="21">
        <f>IFERROR(D352/C352,"")</f>
        <v/>
      </c>
      <c r="G352" s="29">
        <f>IF(A352="","",COUNTIFS('Agenda'!$A$2:$A$501,A352,'Agenda'!$C$2:$C$501,"Reserva",'Agenda'!$I$2:$I$501,"&lt;&gt;",'Agenda'!$I$2:$I$501,"&lt;&gt;Cancelada"))</f>
        <v/>
      </c>
      <c r="H352" s="29">
        <f>IF(A352="","",COUNTIFS('Agenda'!$A$2:$A$501,A352,'Agenda'!$O$2:$O$501,"&lt;&gt;",'Agenda'!$O$2:$O$501,"&lt;&gt;OK"))</f>
        <v/>
      </c>
    </row>
    <row r="353">
      <c r="A353" s="30">
        <f>IF(A352="","",IF(A352+1&lt;='Configuración'!$B$3,A352+1,""))</f>
        <v/>
      </c>
      <c r="B353" s="27">
        <f>IF(A353="","",IFERROR(CHOOSE(WEEKDAY(A353,2),"Lunes","Martes","Miércoles","Jueves","Viernes","Sábado","Domingo"),""))</f>
        <v/>
      </c>
      <c r="C353" s="25">
        <f>IF(A353="","",IF(COUNTIF('Configuración'!$D$2:$D$31,A353)&gt;0,0,IFERROR(CHOOSE(WEEKDAY(A353,2)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3" s="25">
        <f>IF(A353="","",SUMIFS('Agenda'!$J$2:$J$501,'Agenda'!$A$2:$A$501,A353))</f>
        <v/>
      </c>
      <c r="E353" s="25">
        <f>IF(A353="","",C353-D353)</f>
        <v/>
      </c>
      <c r="F353" s="26">
        <f>IFERROR(D353/C353,"")</f>
        <v/>
      </c>
      <c r="G353" s="31">
        <f>IF(A353="","",COUNTIFS('Agenda'!$A$2:$A$501,A353,'Agenda'!$C$2:$C$501,"Reserva",'Agenda'!$I$2:$I$501,"&lt;&gt;",'Agenda'!$I$2:$I$501,"&lt;&gt;Cancelada"))</f>
        <v/>
      </c>
      <c r="H353" s="31">
        <f>IF(A353="","",COUNTIFS('Agenda'!$A$2:$A$501,A353,'Agenda'!$O$2:$O$501,"&lt;&gt;",'Agenda'!$O$2:$O$501,"&lt;&gt;OK"))</f>
        <v/>
      </c>
    </row>
    <row r="354">
      <c r="A354" s="28">
        <f>IF(A353="","",IF(A353+1&lt;='Configuración'!$B$3,A353+1,""))</f>
        <v/>
      </c>
      <c r="B354" s="22">
        <f>IF(A354="","",IFERROR(CHOOSE(WEEKDAY(A354,2),"Lunes","Martes","Miércoles","Jueves","Viernes","Sábado","Domingo"),""))</f>
        <v/>
      </c>
      <c r="C354" s="5">
        <f>IF(A354="","",IF(COUNTIF('Configuración'!$D$2:$D$31,A354)&gt;0,0,IFERROR(CHOOSE(WEEKDAY(A354,2)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4" s="5">
        <f>IF(A354="","",SUMIFS('Agenda'!$J$2:$J$501,'Agenda'!$A$2:$A$501,A354))</f>
        <v/>
      </c>
      <c r="E354" s="5">
        <f>IF(A354="","",C354-D354)</f>
        <v/>
      </c>
      <c r="F354" s="21">
        <f>IFERROR(D354/C354,"")</f>
        <v/>
      </c>
      <c r="G354" s="29">
        <f>IF(A354="","",COUNTIFS('Agenda'!$A$2:$A$501,A354,'Agenda'!$C$2:$C$501,"Reserva",'Agenda'!$I$2:$I$501,"&lt;&gt;",'Agenda'!$I$2:$I$501,"&lt;&gt;Cancelada"))</f>
        <v/>
      </c>
      <c r="H354" s="29">
        <f>IF(A354="","",COUNTIFS('Agenda'!$A$2:$A$501,A354,'Agenda'!$O$2:$O$501,"&lt;&gt;",'Agenda'!$O$2:$O$501,"&lt;&gt;OK"))</f>
        <v/>
      </c>
    </row>
    <row r="355">
      <c r="A355" s="30">
        <f>IF(A354="","",IF(A354+1&lt;='Configuración'!$B$3,A354+1,""))</f>
        <v/>
      </c>
      <c r="B355" s="27">
        <f>IF(A355="","",IFERROR(CHOOSE(WEEKDAY(A355,2),"Lunes","Martes","Miércoles","Jueves","Viernes","Sábado","Domingo"),""))</f>
        <v/>
      </c>
      <c r="C355" s="25">
        <f>IF(A355="","",IF(COUNTIF('Configuración'!$D$2:$D$31,A355)&gt;0,0,IFERROR(CHOOSE(WEEKDAY(A355,2)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5" s="25">
        <f>IF(A355="","",SUMIFS('Agenda'!$J$2:$J$501,'Agenda'!$A$2:$A$501,A355))</f>
        <v/>
      </c>
      <c r="E355" s="25">
        <f>IF(A355="","",C355-D355)</f>
        <v/>
      </c>
      <c r="F355" s="26">
        <f>IFERROR(D355/C355,"")</f>
        <v/>
      </c>
      <c r="G355" s="31">
        <f>IF(A355="","",COUNTIFS('Agenda'!$A$2:$A$501,A355,'Agenda'!$C$2:$C$501,"Reserva",'Agenda'!$I$2:$I$501,"&lt;&gt;",'Agenda'!$I$2:$I$501,"&lt;&gt;Cancelada"))</f>
        <v/>
      </c>
      <c r="H355" s="31">
        <f>IF(A355="","",COUNTIFS('Agenda'!$A$2:$A$501,A355,'Agenda'!$O$2:$O$501,"&lt;&gt;",'Agenda'!$O$2:$O$501,"&lt;&gt;OK"))</f>
        <v/>
      </c>
    </row>
    <row r="356">
      <c r="A356" s="28">
        <f>IF(A355="","",IF(A355+1&lt;='Configuración'!$B$3,A355+1,""))</f>
        <v/>
      </c>
      <c r="B356" s="22">
        <f>IF(A356="","",IFERROR(CHOOSE(WEEKDAY(A356,2),"Lunes","Martes","Miércoles","Jueves","Viernes","Sábado","Domingo"),""))</f>
        <v/>
      </c>
      <c r="C356" s="5">
        <f>IF(A356="","",IF(COUNTIF('Configuración'!$D$2:$D$31,A356)&gt;0,0,IFERROR(CHOOSE(WEEKDAY(A356,2)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6" s="5">
        <f>IF(A356="","",SUMIFS('Agenda'!$J$2:$J$501,'Agenda'!$A$2:$A$501,A356))</f>
        <v/>
      </c>
      <c r="E356" s="5">
        <f>IF(A356="","",C356-D356)</f>
        <v/>
      </c>
      <c r="F356" s="21">
        <f>IFERROR(D356/C356,"")</f>
        <v/>
      </c>
      <c r="G356" s="29">
        <f>IF(A356="","",COUNTIFS('Agenda'!$A$2:$A$501,A356,'Agenda'!$C$2:$C$501,"Reserva",'Agenda'!$I$2:$I$501,"&lt;&gt;",'Agenda'!$I$2:$I$501,"&lt;&gt;Cancelada"))</f>
        <v/>
      </c>
      <c r="H356" s="29">
        <f>IF(A356="","",COUNTIFS('Agenda'!$A$2:$A$501,A356,'Agenda'!$O$2:$O$501,"&lt;&gt;",'Agenda'!$O$2:$O$501,"&lt;&gt;OK"))</f>
        <v/>
      </c>
    </row>
    <row r="357">
      <c r="A357" s="30">
        <f>IF(A356="","",IF(A356+1&lt;='Configuración'!$B$3,A356+1,""))</f>
        <v/>
      </c>
      <c r="B357" s="27">
        <f>IF(A357="","",IFERROR(CHOOSE(WEEKDAY(A357,2),"Lunes","Martes","Miércoles","Jueves","Viernes","Sábado","Domingo"),""))</f>
        <v/>
      </c>
      <c r="C357" s="25">
        <f>IF(A357="","",IF(COUNTIF('Configuración'!$D$2:$D$31,A357)&gt;0,0,IFERROR(CHOOSE(WEEKDAY(A357,2)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7" s="25">
        <f>IF(A357="","",SUMIFS('Agenda'!$J$2:$J$501,'Agenda'!$A$2:$A$501,A357))</f>
        <v/>
      </c>
      <c r="E357" s="25">
        <f>IF(A357="","",C357-D357)</f>
        <v/>
      </c>
      <c r="F357" s="26">
        <f>IFERROR(D357/C357,"")</f>
        <v/>
      </c>
      <c r="G357" s="31">
        <f>IF(A357="","",COUNTIFS('Agenda'!$A$2:$A$501,A357,'Agenda'!$C$2:$C$501,"Reserva",'Agenda'!$I$2:$I$501,"&lt;&gt;",'Agenda'!$I$2:$I$501,"&lt;&gt;Cancelada"))</f>
        <v/>
      </c>
      <c r="H357" s="31">
        <f>IF(A357="","",COUNTIFS('Agenda'!$A$2:$A$501,A357,'Agenda'!$O$2:$O$501,"&lt;&gt;",'Agenda'!$O$2:$O$501,"&lt;&gt;OK"))</f>
        <v/>
      </c>
    </row>
    <row r="358">
      <c r="A358" s="28">
        <f>IF(A357="","",IF(A357+1&lt;='Configuración'!$B$3,A357+1,""))</f>
        <v/>
      </c>
      <c r="B358" s="22">
        <f>IF(A358="","",IFERROR(CHOOSE(WEEKDAY(A358,2),"Lunes","Martes","Miércoles","Jueves","Viernes","Sábado","Domingo"),""))</f>
        <v/>
      </c>
      <c r="C358" s="5">
        <f>IF(A358="","",IF(COUNTIF('Configuración'!$D$2:$D$31,A358)&gt;0,0,IFERROR(CHOOSE(WEEKDAY(A358,2)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8" s="5">
        <f>IF(A358="","",SUMIFS('Agenda'!$J$2:$J$501,'Agenda'!$A$2:$A$501,A358))</f>
        <v/>
      </c>
      <c r="E358" s="5">
        <f>IF(A358="","",C358-D358)</f>
        <v/>
      </c>
      <c r="F358" s="21">
        <f>IFERROR(D358/C358,"")</f>
        <v/>
      </c>
      <c r="G358" s="29">
        <f>IF(A358="","",COUNTIFS('Agenda'!$A$2:$A$501,A358,'Agenda'!$C$2:$C$501,"Reserva",'Agenda'!$I$2:$I$501,"&lt;&gt;",'Agenda'!$I$2:$I$501,"&lt;&gt;Cancelada"))</f>
        <v/>
      </c>
      <c r="H358" s="29">
        <f>IF(A358="","",COUNTIFS('Agenda'!$A$2:$A$501,A358,'Agenda'!$O$2:$O$501,"&lt;&gt;",'Agenda'!$O$2:$O$501,"&lt;&gt;OK"))</f>
        <v/>
      </c>
    </row>
    <row r="359">
      <c r="A359" s="30">
        <f>IF(A358="","",IF(A358+1&lt;='Configuración'!$B$3,A358+1,""))</f>
        <v/>
      </c>
      <c r="B359" s="27">
        <f>IF(A359="","",IFERROR(CHOOSE(WEEKDAY(A359,2),"Lunes","Martes","Miércoles","Jueves","Viernes","Sábado","Domingo"),""))</f>
        <v/>
      </c>
      <c r="C359" s="25">
        <f>IF(A359="","",IF(COUNTIF('Configuración'!$D$2:$D$31,A359)&gt;0,0,IFERROR(CHOOSE(WEEKDAY(A359,2)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59" s="25">
        <f>IF(A359="","",SUMIFS('Agenda'!$J$2:$J$501,'Agenda'!$A$2:$A$501,A359))</f>
        <v/>
      </c>
      <c r="E359" s="25">
        <f>IF(A359="","",C359-D359)</f>
        <v/>
      </c>
      <c r="F359" s="26">
        <f>IFERROR(D359/C359,"")</f>
        <v/>
      </c>
      <c r="G359" s="31">
        <f>IF(A359="","",COUNTIFS('Agenda'!$A$2:$A$501,A359,'Agenda'!$C$2:$C$501,"Reserva",'Agenda'!$I$2:$I$501,"&lt;&gt;",'Agenda'!$I$2:$I$501,"&lt;&gt;Cancelada"))</f>
        <v/>
      </c>
      <c r="H359" s="31">
        <f>IF(A359="","",COUNTIFS('Agenda'!$A$2:$A$501,A359,'Agenda'!$O$2:$O$501,"&lt;&gt;",'Agenda'!$O$2:$O$501,"&lt;&gt;OK"))</f>
        <v/>
      </c>
    </row>
    <row r="360">
      <c r="A360" s="28">
        <f>IF(A359="","",IF(A359+1&lt;='Configuración'!$B$3,A359+1,""))</f>
        <v/>
      </c>
      <c r="B360" s="22">
        <f>IF(A360="","",IFERROR(CHOOSE(WEEKDAY(A360,2),"Lunes","Martes","Miércoles","Jueves","Viernes","Sábado","Domingo"),""))</f>
        <v/>
      </c>
      <c r="C360" s="5">
        <f>IF(A360="","",IF(COUNTIF('Configuración'!$D$2:$D$31,A360)&gt;0,0,IFERROR(CHOOSE(WEEKDAY(A360,2)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0" s="5">
        <f>IF(A360="","",SUMIFS('Agenda'!$J$2:$J$501,'Agenda'!$A$2:$A$501,A360))</f>
        <v/>
      </c>
      <c r="E360" s="5">
        <f>IF(A360="","",C360-D360)</f>
        <v/>
      </c>
      <c r="F360" s="21">
        <f>IFERROR(D360/C360,"")</f>
        <v/>
      </c>
      <c r="G360" s="29">
        <f>IF(A360="","",COUNTIFS('Agenda'!$A$2:$A$501,A360,'Agenda'!$C$2:$C$501,"Reserva",'Agenda'!$I$2:$I$501,"&lt;&gt;",'Agenda'!$I$2:$I$501,"&lt;&gt;Cancelada"))</f>
        <v/>
      </c>
      <c r="H360" s="29">
        <f>IF(A360="","",COUNTIFS('Agenda'!$A$2:$A$501,A360,'Agenda'!$O$2:$O$501,"&lt;&gt;",'Agenda'!$O$2:$O$501,"&lt;&gt;OK"))</f>
        <v/>
      </c>
    </row>
    <row r="361">
      <c r="A361" s="30">
        <f>IF(A360="","",IF(A360+1&lt;='Configuración'!$B$3,A360+1,""))</f>
        <v/>
      </c>
      <c r="B361" s="27">
        <f>IF(A361="","",IFERROR(CHOOSE(WEEKDAY(A361,2),"Lunes","Martes","Miércoles","Jueves","Viernes","Sábado","Domingo"),""))</f>
        <v/>
      </c>
      <c r="C361" s="25">
        <f>IF(A361="","",IF(COUNTIF('Configuración'!$D$2:$D$31,A361)&gt;0,0,IFERROR(CHOOSE(WEEKDAY(A361,2)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1" s="25">
        <f>IF(A361="","",SUMIFS('Agenda'!$J$2:$J$501,'Agenda'!$A$2:$A$501,A361))</f>
        <v/>
      </c>
      <c r="E361" s="25">
        <f>IF(A361="","",C361-D361)</f>
        <v/>
      </c>
      <c r="F361" s="26">
        <f>IFERROR(D361/C361,"")</f>
        <v/>
      </c>
      <c r="G361" s="31">
        <f>IF(A361="","",COUNTIFS('Agenda'!$A$2:$A$501,A361,'Agenda'!$C$2:$C$501,"Reserva",'Agenda'!$I$2:$I$501,"&lt;&gt;",'Agenda'!$I$2:$I$501,"&lt;&gt;Cancelada"))</f>
        <v/>
      </c>
      <c r="H361" s="31">
        <f>IF(A361="","",COUNTIFS('Agenda'!$A$2:$A$501,A361,'Agenda'!$O$2:$O$501,"&lt;&gt;",'Agenda'!$O$2:$O$501,"&lt;&gt;OK"))</f>
        <v/>
      </c>
    </row>
    <row r="362">
      <c r="A362" s="28">
        <f>IF(A361="","",IF(A361+1&lt;='Configuración'!$B$3,A361+1,""))</f>
        <v/>
      </c>
      <c r="B362" s="22">
        <f>IF(A362="","",IFERROR(CHOOSE(WEEKDAY(A362,2),"Lunes","Martes","Miércoles","Jueves","Viernes","Sábado","Domingo"),""))</f>
        <v/>
      </c>
      <c r="C362" s="5">
        <f>IF(A362="","",IF(COUNTIF('Configuración'!$D$2:$D$31,A362)&gt;0,0,IFERROR(CHOOSE(WEEKDAY(A362,2)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2" s="5">
        <f>IF(A362="","",SUMIFS('Agenda'!$J$2:$J$501,'Agenda'!$A$2:$A$501,A362))</f>
        <v/>
      </c>
      <c r="E362" s="5">
        <f>IF(A362="","",C362-D362)</f>
        <v/>
      </c>
      <c r="F362" s="21">
        <f>IFERROR(D362/C362,"")</f>
        <v/>
      </c>
      <c r="G362" s="29">
        <f>IF(A362="","",COUNTIFS('Agenda'!$A$2:$A$501,A362,'Agenda'!$C$2:$C$501,"Reserva",'Agenda'!$I$2:$I$501,"&lt;&gt;",'Agenda'!$I$2:$I$501,"&lt;&gt;Cancelada"))</f>
        <v/>
      </c>
      <c r="H362" s="29">
        <f>IF(A362="","",COUNTIFS('Agenda'!$A$2:$A$501,A362,'Agenda'!$O$2:$O$501,"&lt;&gt;",'Agenda'!$O$2:$O$501,"&lt;&gt;OK"))</f>
        <v/>
      </c>
    </row>
    <row r="363">
      <c r="A363" s="30">
        <f>IF(A362="","",IF(A362+1&lt;='Configuración'!$B$3,A362+1,""))</f>
        <v/>
      </c>
      <c r="B363" s="27">
        <f>IF(A363="","",IFERROR(CHOOSE(WEEKDAY(A363,2),"Lunes","Martes","Miércoles","Jueves","Viernes","Sábado","Domingo"),""))</f>
        <v/>
      </c>
      <c r="C363" s="25">
        <f>IF(A363="","",IF(COUNTIF('Configuración'!$D$2:$D$31,A363)&gt;0,0,IFERROR(CHOOSE(WEEKDAY(A363,2)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3" s="25">
        <f>IF(A363="","",SUMIFS('Agenda'!$J$2:$J$501,'Agenda'!$A$2:$A$501,A363))</f>
        <v/>
      </c>
      <c r="E363" s="25">
        <f>IF(A363="","",C363-D363)</f>
        <v/>
      </c>
      <c r="F363" s="26">
        <f>IFERROR(D363/C363,"")</f>
        <v/>
      </c>
      <c r="G363" s="31">
        <f>IF(A363="","",COUNTIFS('Agenda'!$A$2:$A$501,A363,'Agenda'!$C$2:$C$501,"Reserva",'Agenda'!$I$2:$I$501,"&lt;&gt;",'Agenda'!$I$2:$I$501,"&lt;&gt;Cancelada"))</f>
        <v/>
      </c>
      <c r="H363" s="31">
        <f>IF(A363="","",COUNTIFS('Agenda'!$A$2:$A$501,A363,'Agenda'!$O$2:$O$501,"&lt;&gt;",'Agenda'!$O$2:$O$501,"&lt;&gt;OK"))</f>
        <v/>
      </c>
    </row>
    <row r="364">
      <c r="A364" s="28">
        <f>IF(A363="","",IF(A363+1&lt;='Configuración'!$B$3,A363+1,""))</f>
        <v/>
      </c>
      <c r="B364" s="22">
        <f>IF(A364="","",IFERROR(CHOOSE(WEEKDAY(A364,2),"Lunes","Martes","Miércoles","Jueves","Viernes","Sábado","Domingo"),""))</f>
        <v/>
      </c>
      <c r="C364" s="5">
        <f>IF(A364="","",IF(COUNTIF('Configuración'!$D$2:$D$31,A364)&gt;0,0,IFERROR(CHOOSE(WEEKDAY(A364,2)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4" s="5">
        <f>IF(A364="","",SUMIFS('Agenda'!$J$2:$J$501,'Agenda'!$A$2:$A$501,A364))</f>
        <v/>
      </c>
      <c r="E364" s="5">
        <f>IF(A364="","",C364-D364)</f>
        <v/>
      </c>
      <c r="F364" s="21">
        <f>IFERROR(D364/C364,"")</f>
        <v/>
      </c>
      <c r="G364" s="29">
        <f>IF(A364="","",COUNTIFS('Agenda'!$A$2:$A$501,A364,'Agenda'!$C$2:$C$501,"Reserva",'Agenda'!$I$2:$I$501,"&lt;&gt;",'Agenda'!$I$2:$I$501,"&lt;&gt;Cancelada"))</f>
        <v/>
      </c>
      <c r="H364" s="29">
        <f>IF(A364="","",COUNTIFS('Agenda'!$A$2:$A$501,A364,'Agenda'!$O$2:$O$501,"&lt;&gt;",'Agenda'!$O$2:$O$501,"&lt;&gt;OK"))</f>
        <v/>
      </c>
    </row>
    <row r="365">
      <c r="A365" s="30">
        <f>IF(A364="","",IF(A364+1&lt;='Configuración'!$B$3,A364+1,""))</f>
        <v/>
      </c>
      <c r="B365" s="27">
        <f>IF(A365="","",IFERROR(CHOOSE(WEEKDAY(A365,2),"Lunes","Martes","Miércoles","Jueves","Viernes","Sábado","Domingo"),""))</f>
        <v/>
      </c>
      <c r="C365" s="25">
        <f>IF(A365="","",IF(COUNTIF('Configuración'!$D$2:$D$31,A365)&gt;0,0,IFERROR(CHOOSE(WEEKDAY(A365,2)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5" s="25">
        <f>IF(A365="","",SUMIFS('Agenda'!$J$2:$J$501,'Agenda'!$A$2:$A$501,A365))</f>
        <v/>
      </c>
      <c r="E365" s="25">
        <f>IF(A365="","",C365-D365)</f>
        <v/>
      </c>
      <c r="F365" s="26">
        <f>IFERROR(D365/C365,"")</f>
        <v/>
      </c>
      <c r="G365" s="31">
        <f>IF(A365="","",COUNTIFS('Agenda'!$A$2:$A$501,A365,'Agenda'!$C$2:$C$501,"Reserva",'Agenda'!$I$2:$I$501,"&lt;&gt;",'Agenda'!$I$2:$I$501,"&lt;&gt;Cancelada"))</f>
        <v/>
      </c>
      <c r="H365" s="31">
        <f>IF(A365="","",COUNTIFS('Agenda'!$A$2:$A$501,A365,'Agenda'!$O$2:$O$501,"&lt;&gt;",'Agenda'!$O$2:$O$501,"&lt;&gt;OK"))</f>
        <v/>
      </c>
    </row>
    <row r="366">
      <c r="A366" s="28">
        <f>IF(A365="","",IF(A365+1&lt;='Configuración'!$B$3,A365+1,""))</f>
        <v/>
      </c>
      <c r="B366" s="22">
        <f>IF(A366="","",IFERROR(CHOOSE(WEEKDAY(A366,2),"Lunes","Martes","Miércoles","Jueves","Viernes","Sábado","Domingo"),""))</f>
        <v/>
      </c>
      <c r="C366" s="5">
        <f>IF(A366="","",IF(COUNTIF('Configuración'!$D$2:$D$31,A366)&gt;0,0,IFERROR(CHOOSE(WEEKDAY(A366,2)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6" s="5">
        <f>IF(A366="","",SUMIFS('Agenda'!$J$2:$J$501,'Agenda'!$A$2:$A$501,A366))</f>
        <v/>
      </c>
      <c r="E366" s="5">
        <f>IF(A366="","",C366-D366)</f>
        <v/>
      </c>
      <c r="F366" s="21">
        <f>IFERROR(D366/C366,"")</f>
        <v/>
      </c>
      <c r="G366" s="29">
        <f>IF(A366="","",COUNTIFS('Agenda'!$A$2:$A$501,A366,'Agenda'!$C$2:$C$501,"Reserva",'Agenda'!$I$2:$I$501,"&lt;&gt;",'Agenda'!$I$2:$I$501,"&lt;&gt;Cancelada"))</f>
        <v/>
      </c>
      <c r="H366" s="29">
        <f>IF(A366="","",COUNTIFS('Agenda'!$A$2:$A$501,A366,'Agenda'!$O$2:$O$501,"&lt;&gt;",'Agenda'!$O$2:$O$501,"&lt;&gt;OK"))</f>
        <v/>
      </c>
    </row>
    <row r="367">
      <c r="A367" s="30">
        <f>IF(A366="","",IF(A366+1&lt;='Configuración'!$B$3,A366+1,""))</f>
        <v/>
      </c>
      <c r="B367" s="27">
        <f>IF(A367="","",IFERROR(CHOOSE(WEEKDAY(A367,2),"Lunes","Martes","Miércoles","Jueves","Viernes","Sábado","Domingo"),""))</f>
        <v/>
      </c>
      <c r="C367" s="25">
        <f>IF(A367="","",IF(COUNTIF('Configuración'!$D$2:$D$31,A367)&gt;0,0,IFERROR(CHOOSE(WEEKDAY(A367,2)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7" s="25">
        <f>IF(A367="","",SUMIFS('Agenda'!$J$2:$J$501,'Agenda'!$A$2:$A$501,A367))</f>
        <v/>
      </c>
      <c r="E367" s="25">
        <f>IF(A367="","",C367-D367)</f>
        <v/>
      </c>
      <c r="F367" s="26">
        <f>IFERROR(D367/C367,"")</f>
        <v/>
      </c>
      <c r="G367" s="31">
        <f>IF(A367="","",COUNTIFS('Agenda'!$A$2:$A$501,A367,'Agenda'!$C$2:$C$501,"Reserva",'Agenda'!$I$2:$I$501,"&lt;&gt;",'Agenda'!$I$2:$I$501,"&lt;&gt;Cancelada"))</f>
        <v/>
      </c>
      <c r="H367" s="31">
        <f>IF(A367="","",COUNTIFS('Agenda'!$A$2:$A$501,A367,'Agenda'!$O$2:$O$501,"&lt;&gt;",'Agenda'!$O$2:$O$501,"&lt;&gt;OK"))</f>
        <v/>
      </c>
    </row>
    <row r="368">
      <c r="A368" s="28">
        <f>IF(A367="","",IF(A367+1&lt;='Configuración'!$B$3,A367+1,""))</f>
        <v/>
      </c>
      <c r="B368" s="22">
        <f>IF(A368="","",IFERROR(CHOOSE(WEEKDAY(A368,2),"Lunes","Martes","Miércoles","Jueves","Viernes","Sábado","Domingo"),""))</f>
        <v/>
      </c>
      <c r="C368" s="5">
        <f>IF(A368="","",IF(COUNTIF('Configuración'!$D$2:$D$31,A368)&gt;0,0,IFERROR(CHOOSE(WEEKDAY(A368,2),SUMIF('Bahías'!$C$2:$C$21,"Sí",'Bahías'!$D$2:$D$21),SUMIF('Bahías'!$C$2:$C$21,"Sí",'Bahías'!$E$2:$E$21),SUMIF('Bahías'!$C$2:$C$21,"Sí",'Bahías'!$F$2:$F$21),SUMIF('Bahías'!$C$2:$C$21,"Sí",'Bahías'!$G$2:$G$21),SUMIF('Bahías'!$C$2:$C$21,"Sí",'Bahías'!$H$2:$H$21),SUMIF('Bahías'!$C$2:$C$21,"Sí",'Bahías'!$I$2:$I$21),SUMIF('Bahías'!$C$2:$C$21,"Sí",'Bahías'!$J$2:$J$21)),"")))</f>
        <v/>
      </c>
      <c r="D368" s="5">
        <f>IF(A368="","",SUMIFS('Agenda'!$J$2:$J$501,'Agenda'!$A$2:$A$501,A368))</f>
        <v/>
      </c>
      <c r="E368" s="5">
        <f>IF(A368="","",C368-D368)</f>
        <v/>
      </c>
      <c r="F368" s="21">
        <f>IFERROR(D368/C368,"")</f>
        <v/>
      </c>
      <c r="G368" s="29">
        <f>IF(A368="","",COUNTIFS('Agenda'!$A$2:$A$501,A368,'Agenda'!$C$2:$C$501,"Reserva",'Agenda'!$I$2:$I$501,"&lt;&gt;",'Agenda'!$I$2:$I$501,"&lt;&gt;Cancelada"))</f>
        <v/>
      </c>
      <c r="H368" s="29">
        <f>IF(A368="","",COUNTIFS('Agenda'!$A$2:$A$501,A368,'Agenda'!$O$2:$O$501,"&lt;&gt;",'Agenda'!$O$2:$O$501,"&lt;&gt;OK"))</f>
        <v/>
      </c>
    </row>
  </sheetData>
  <autoFilter ref="A1:H368"/>
  <conditionalFormatting sqref="F2:F368">
    <cfRule type="expression" priority="1" dxfId="0" stopIfTrue="1">
      <formula>AND(ISNUMBER($F2),$F2&gt;1)</formula>
    </cfRule>
    <cfRule type="expression" priority="2" dxfId="1" stopIfTrue="1">
      <formula>AND(ISNUMBER($F2),ISNUMBER($J$2),$F2&gt;=$J$2,$F2&lt;=1)</formula>
    </cfRule>
    <cfRule type="expression" priority="3" dxfId="2" stopIfTrue="1">
      <formula>AND(ISNUMBER($F2),ISNUMBER($J$2),$F2&gt;=0,$F2&lt;$J$2)</formula>
    </cfRule>
  </conditionalFormatting>
  <conditionalFormatting sqref="H2:H368">
    <cfRule type="expression" priority="4" dxfId="0" stopIfTrue="1">
      <formula>AND(ISNUMBER($H2),$H2&gt;0)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 administrativa de taller</dc:creator>
  <dc:title xmlns:dc="http://purl.org/dc/elements/1.1/">Calendario de capacidad de bahías</dc:title>
  <dc:subject xmlns:dc="http://purl.org/dc/elements/1.1/">Planeación de horas de ocupación de bahías</dc:subject>
  <dcterms:created xmlns:dcterms="http://purl.org/dc/terms/" xmlns:xsi="http://www.w3.org/2001/XMLSchema-instance" xsi:type="dcterms:W3CDTF">2026-09-09T15:23:46Z</dcterms:created>
  <dcterms:modified xmlns:dcterms="http://purl.org/dc/terms/" xmlns:xsi="http://www.w3.org/2001/XMLSchema-instance" xsi:type="dcterms:W3CDTF">2026-09-09T15:23:49+00:00Z</dcterms:modified>
</cp:coreProperties>
</file>